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по ОУ" sheetId="1" r:id="rId1"/>
    <sheet name="вариант 3 а" sheetId="2" r:id="rId2"/>
    <sheet name="вариант 3" sheetId="3" r:id="rId3"/>
    <sheet name="вариант 2" sheetId="4" r:id="rId4"/>
    <sheet name="вариант 1" sheetId="5" r:id="rId5"/>
  </sheets>
  <definedNames/>
  <calcPr fullCalcOnLoad="1"/>
</workbook>
</file>

<file path=xl/sharedStrings.xml><?xml version="1.0" encoding="utf-8"?>
<sst xmlns="http://schemas.openxmlformats.org/spreadsheetml/2006/main" count="667" uniqueCount="195">
  <si>
    <t>Фонд финансовой</t>
  </si>
  <si>
    <t>поддержки на 2004 г</t>
  </si>
  <si>
    <t>утвержденный</t>
  </si>
  <si>
    <t>бюджет 2003 г</t>
  </si>
  <si>
    <t>процент</t>
  </si>
  <si>
    <t>обеспеченности</t>
  </si>
  <si>
    <t>ДДУ</t>
  </si>
  <si>
    <t>всего</t>
  </si>
  <si>
    <t>в т.ч.</t>
  </si>
  <si>
    <t>ст 110100</t>
  </si>
  <si>
    <t>ст 110200</t>
  </si>
  <si>
    <t>матзатрата</t>
  </si>
  <si>
    <t>Школы</t>
  </si>
  <si>
    <t>Школа-интернат</t>
  </si>
  <si>
    <t>Всего:</t>
  </si>
  <si>
    <t>ст 110700</t>
  </si>
  <si>
    <t>Опека</t>
  </si>
  <si>
    <t>Процент обеспеченности на 2004 год по разделу Образование</t>
  </si>
  <si>
    <t>в том числе по школам:</t>
  </si>
  <si>
    <t>Н-Бестях №2</t>
  </si>
  <si>
    <t>Алтанская</t>
  </si>
  <si>
    <t>Балыктахская</t>
  </si>
  <si>
    <t>Батаринская</t>
  </si>
  <si>
    <t>Бедиминская</t>
  </si>
  <si>
    <t>Бютейдяхская</t>
  </si>
  <si>
    <t>Гимназия</t>
  </si>
  <si>
    <t>Гуманитарная</t>
  </si>
  <si>
    <t>Жабыльская</t>
  </si>
  <si>
    <t>Лицей</t>
  </si>
  <si>
    <t>Матта</t>
  </si>
  <si>
    <t>Мельжахсинская</t>
  </si>
  <si>
    <t>Морукская</t>
  </si>
  <si>
    <t>Нахаринская</t>
  </si>
  <si>
    <t>Россолодинская</t>
  </si>
  <si>
    <t>Табагинская</t>
  </si>
  <si>
    <t>Техтюрская</t>
  </si>
  <si>
    <t>Телиги</t>
  </si>
  <si>
    <t>Томтор</t>
  </si>
  <si>
    <t>Тыллыма</t>
  </si>
  <si>
    <t>Хаптагай</t>
  </si>
  <si>
    <t>Хоробут</t>
  </si>
  <si>
    <t>Чемоики</t>
  </si>
  <si>
    <t>Чуйя</t>
  </si>
  <si>
    <t>Н-Бестях №1</t>
  </si>
  <si>
    <t>Майя 2-3</t>
  </si>
  <si>
    <t>Тюнгюлю 2-3</t>
  </si>
  <si>
    <t>Догдоно</t>
  </si>
  <si>
    <t>Дойду</t>
  </si>
  <si>
    <t>Бырама</t>
  </si>
  <si>
    <t>Тумул</t>
  </si>
  <si>
    <t>Тарат</t>
  </si>
  <si>
    <t>Майя 1 ст</t>
  </si>
  <si>
    <t>Тюнгюлю 1 ст</t>
  </si>
  <si>
    <t>Хатылыма</t>
  </si>
  <si>
    <t>итого:</t>
  </si>
  <si>
    <t>в тыс.руб</t>
  </si>
  <si>
    <t>нию в %</t>
  </si>
  <si>
    <t>к сокраще-</t>
  </si>
  <si>
    <t>з/пл-60%</t>
  </si>
  <si>
    <t>отопл-20%</t>
  </si>
  <si>
    <t>матз-20%</t>
  </si>
  <si>
    <t>вариант 2</t>
  </si>
  <si>
    <t>с учетом</t>
  </si>
  <si>
    <t>% обеспеченности</t>
  </si>
  <si>
    <t>ДМШ</t>
  </si>
  <si>
    <t>тв инвентарем - 995</t>
  </si>
  <si>
    <t xml:space="preserve">с </t>
  </si>
  <si>
    <t xml:space="preserve">капит-5500 </t>
  </si>
  <si>
    <t>Доп.образование</t>
  </si>
  <si>
    <t>Мегино-Кангаласский улус</t>
  </si>
  <si>
    <t>Процент обеспеченности на 2004 год по разделу "Образование"</t>
  </si>
  <si>
    <t>статья 110100 "заработная плата"</t>
  </si>
  <si>
    <t>с учетом повышения на 33 %</t>
  </si>
  <si>
    <t>без повышения на 33 %</t>
  </si>
  <si>
    <t>повышения на 33%</t>
  </si>
  <si>
    <t>без</t>
  </si>
  <si>
    <t>вариант 1</t>
  </si>
  <si>
    <t>вариант 3б</t>
  </si>
  <si>
    <t>вариант 3а</t>
  </si>
  <si>
    <t>по постановлении Пр-ва РС/Я/</t>
  </si>
  <si>
    <t>от 28.09.03 № 604</t>
  </si>
  <si>
    <t>в тыс.руб.</t>
  </si>
  <si>
    <t>(по стат данным)</t>
  </si>
  <si>
    <t>на начало 2003 г</t>
  </si>
  <si>
    <t>(1-6 лет)</t>
  </si>
  <si>
    <t>ДДУ=31.4*0,975*3280*0,876=</t>
  </si>
  <si>
    <t>Отчет 2002 г</t>
  </si>
  <si>
    <t>Школы=36,5*0,975*6859*1,218=</t>
  </si>
  <si>
    <t>Отчет 2002г</t>
  </si>
  <si>
    <t>Шк-инт=127,9*0,975*50=</t>
  </si>
  <si>
    <t>(7-17 лет)</t>
  </si>
  <si>
    <t>Доп обр=4,3*7858*0,975=</t>
  </si>
  <si>
    <t xml:space="preserve"> 7*100*1,7*95*12=</t>
  </si>
  <si>
    <t>Расчет по методике</t>
  </si>
  <si>
    <t>учреждений образования Мегино-Кангаласского</t>
  </si>
  <si>
    <t>на 2004 год</t>
  </si>
  <si>
    <t>Всего</t>
  </si>
  <si>
    <t>расходов</t>
  </si>
  <si>
    <t>ФОТ</t>
  </si>
  <si>
    <t>К/услуги</t>
  </si>
  <si>
    <t>Матзатр</t>
  </si>
  <si>
    <t>сравнительный анализ</t>
  </si>
  <si>
    <t>Шк-интерн</t>
  </si>
  <si>
    <t>Доп-обр</t>
  </si>
  <si>
    <t>ЦБ</t>
  </si>
  <si>
    <t>расчет по методике</t>
  </si>
  <si>
    <t>прогноз 2004 г</t>
  </si>
  <si>
    <t xml:space="preserve">      по социальным нормативам РФ</t>
  </si>
  <si>
    <t>в прогнозе 2004 г</t>
  </si>
  <si>
    <t>(по данным согласованным с МФ)</t>
  </si>
  <si>
    <t>ДДУ=31.4*0,975*3419*0,876=</t>
  </si>
  <si>
    <t>Школы=36,5*0,975*6899*1,218=</t>
  </si>
  <si>
    <t>Доп обр=4,3*8019*0,975=</t>
  </si>
  <si>
    <t>вариант 3</t>
  </si>
  <si>
    <t>Школы=36,5*1,046*6899*1,227=</t>
  </si>
  <si>
    <t>Доп обр=4,3*7858*1,046=</t>
  </si>
  <si>
    <t>ДДУ=31.4*1,046*3280*0,829=</t>
  </si>
  <si>
    <t>Шк-инт=127,9*1,046*50=</t>
  </si>
  <si>
    <t>МФ</t>
  </si>
  <si>
    <t>разница</t>
  </si>
  <si>
    <t>Амгинский</t>
  </si>
  <si>
    <t>Чурапчинский</t>
  </si>
  <si>
    <t>Таттинский</t>
  </si>
  <si>
    <t>Сунтарский</t>
  </si>
  <si>
    <t>М-Кангаласский</t>
  </si>
  <si>
    <t>количество детей</t>
  </si>
  <si>
    <t>Доп обр</t>
  </si>
  <si>
    <t>Сравнительный анализ улусов к прогнозу 2004 год</t>
  </si>
  <si>
    <t>бюджет</t>
  </si>
  <si>
    <t>уточненный бюджет 2003 года</t>
  </si>
  <si>
    <t xml:space="preserve">        в том числе</t>
  </si>
  <si>
    <t>матзатрат</t>
  </si>
  <si>
    <t>2004 г</t>
  </si>
  <si>
    <t xml:space="preserve"> по условно нормативным расходам</t>
  </si>
  <si>
    <t xml:space="preserve">     контрольная 2004 года</t>
  </si>
  <si>
    <t xml:space="preserve"> в том числе</t>
  </si>
  <si>
    <t>матзатр</t>
  </si>
  <si>
    <t xml:space="preserve">     по заключению 2004</t>
  </si>
  <si>
    <t xml:space="preserve">     прогноз 2004</t>
  </si>
  <si>
    <t>разногласие улуса</t>
  </si>
  <si>
    <t>уточненный бюджет</t>
  </si>
  <si>
    <t xml:space="preserve">        2004 года</t>
  </si>
  <si>
    <t>отклонение ФФП от соц норматива</t>
  </si>
  <si>
    <t>отклонение уточнен бюджета от соц. норматива</t>
  </si>
  <si>
    <t>Сравнительная таблица бюджета Мегино-Кангаласского УУО на 2004 год</t>
  </si>
  <si>
    <t>Сумма субвенции по Мегино-Кангаласскому УУО на 2004 год</t>
  </si>
  <si>
    <t>книгоиздат</t>
  </si>
  <si>
    <t>учебные расх</t>
  </si>
  <si>
    <t>в.т.ч</t>
  </si>
  <si>
    <t>школы</t>
  </si>
  <si>
    <t>школа ОР</t>
  </si>
  <si>
    <t>субвенция</t>
  </si>
  <si>
    <t>учебн расх</t>
  </si>
  <si>
    <t xml:space="preserve">          на одного учащегося</t>
  </si>
  <si>
    <t xml:space="preserve">           Итого:</t>
  </si>
  <si>
    <t>человек</t>
  </si>
  <si>
    <t>к сокращению</t>
  </si>
  <si>
    <t xml:space="preserve"> в %</t>
  </si>
  <si>
    <t>на 2004 г</t>
  </si>
  <si>
    <t>Фонд ФП</t>
  </si>
  <si>
    <t>утвержд</t>
  </si>
  <si>
    <t xml:space="preserve">бюджет </t>
  </si>
  <si>
    <t>обеспе-</t>
  </si>
  <si>
    <t>ченности</t>
  </si>
  <si>
    <t>Количес-</t>
  </si>
  <si>
    <t>тво</t>
  </si>
  <si>
    <t>работник</t>
  </si>
  <si>
    <t>Школы:</t>
  </si>
  <si>
    <t>школы сохраняемые на 100 %</t>
  </si>
  <si>
    <t>школы сохраняемые на 80-90 %</t>
  </si>
  <si>
    <t>школы сохраняемые на 70-80 %</t>
  </si>
  <si>
    <t>школы сохраняемые на 60-70 %</t>
  </si>
  <si>
    <t>школы сохраняемые менее 45 %</t>
  </si>
  <si>
    <t>работников</t>
  </si>
  <si>
    <t>Коли-</t>
  </si>
  <si>
    <t>чество</t>
  </si>
  <si>
    <t>2004 года</t>
  </si>
  <si>
    <t>от 25.10.04 № 495</t>
  </si>
  <si>
    <t>ДДУ=35,78*0,975*3280*0,876=</t>
  </si>
  <si>
    <t>на начало 2004 г</t>
  </si>
  <si>
    <t>Отчет 2003 г</t>
  </si>
  <si>
    <t>Отчет 2003г</t>
  </si>
  <si>
    <t>Школы=14,66*0,975*6859*1,218=</t>
  </si>
  <si>
    <t>Шк-инт=132,19*0,975*50=</t>
  </si>
  <si>
    <t>Доп обр=5,1*7858*0,975=</t>
  </si>
  <si>
    <t>отклонение ФФП от уточнен бюджета</t>
  </si>
  <si>
    <t>Сравнение финансовых нормативов</t>
  </si>
  <si>
    <t>постановление</t>
  </si>
  <si>
    <t>Пр-РС/Я/</t>
  </si>
  <si>
    <t>от 28,09,03,№604</t>
  </si>
  <si>
    <t>от 25,10,04,№495</t>
  </si>
  <si>
    <t>Шк-интернат</t>
  </si>
  <si>
    <t>Доп образ</t>
  </si>
  <si>
    <t>в</t>
  </si>
  <si>
    <t>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</si>
</sst>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0000000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166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workbookViewId="0" topLeftCell="A1">
      <selection activeCell="A1" sqref="A1"/>
    </sheetView>
  </sheetViews>
  <sheetFormatPr defaultColWidth="9.00390625" defaultRowHeight="12.75"/>
  <cols>
    <col min="5" max="9" width="11.75390625" style="0" customWidth="1"/>
    <col min="10" max="10" width="11.75390625" style="1" customWidth="1"/>
  </cols>
  <sheetData>
    <row r="2" spans="1:9" ht="12.75">
      <c r="A2" s="1"/>
      <c r="B2" s="1"/>
      <c r="C2" s="1"/>
      <c r="D2" s="1" t="s">
        <v>17</v>
      </c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 t="s">
        <v>167</v>
      </c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1"/>
      <c r="B6" s="1"/>
      <c r="C6" s="1"/>
      <c r="D6" s="1"/>
      <c r="E6" s="1" t="s">
        <v>164</v>
      </c>
      <c r="F6" s="1" t="s">
        <v>159</v>
      </c>
      <c r="G6" s="1" t="s">
        <v>160</v>
      </c>
      <c r="H6" s="1" t="s">
        <v>4</v>
      </c>
      <c r="I6" s="67" t="s">
        <v>156</v>
      </c>
      <c r="J6" s="68"/>
    </row>
    <row r="7" spans="1:10" ht="12.75">
      <c r="A7" s="1"/>
      <c r="B7" s="1"/>
      <c r="C7" s="1"/>
      <c r="D7" s="1"/>
      <c r="E7" s="1" t="s">
        <v>165</v>
      </c>
      <c r="F7" s="1" t="s">
        <v>158</v>
      </c>
      <c r="G7" s="1" t="s">
        <v>161</v>
      </c>
      <c r="H7" s="1" t="s">
        <v>162</v>
      </c>
      <c r="I7" s="57" t="s">
        <v>157</v>
      </c>
      <c r="J7" s="57" t="s">
        <v>155</v>
      </c>
    </row>
    <row r="8" spans="1:9" ht="12.75">
      <c r="A8" s="1"/>
      <c r="B8" s="1"/>
      <c r="C8" s="1"/>
      <c r="D8" s="1"/>
      <c r="E8" s="1" t="s">
        <v>166</v>
      </c>
      <c r="F8" s="1"/>
      <c r="G8" s="1" t="s">
        <v>132</v>
      </c>
      <c r="H8" s="1" t="s">
        <v>163</v>
      </c>
      <c r="I8" s="1"/>
    </row>
    <row r="9" spans="1:9" ht="12.75">
      <c r="A9" s="1"/>
      <c r="B9" s="1" t="s">
        <v>12</v>
      </c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 t="s">
        <v>7</v>
      </c>
      <c r="D10" s="1"/>
      <c r="E10" s="1"/>
      <c r="F10" s="1">
        <v>299041.1</v>
      </c>
      <c r="G10" s="1">
        <v>316262.9</v>
      </c>
      <c r="H10" s="2">
        <f>F10/G10*100</f>
        <v>94.55459366242451</v>
      </c>
      <c r="I10" s="2">
        <f>100-H10</f>
        <v>5.445406337575491</v>
      </c>
    </row>
    <row r="11" spans="1:9" ht="12.75">
      <c r="A11" s="1"/>
      <c r="B11" s="1"/>
      <c r="C11" s="1" t="s">
        <v>8</v>
      </c>
      <c r="D11" s="1"/>
      <c r="E11" s="1"/>
      <c r="F11" s="1"/>
      <c r="G11" s="1"/>
      <c r="H11" s="2"/>
      <c r="I11" s="1"/>
    </row>
    <row r="12" spans="1:9" ht="12.75">
      <c r="A12" s="1"/>
      <c r="B12" s="1"/>
      <c r="C12" s="1" t="s">
        <v>9</v>
      </c>
      <c r="D12" s="1"/>
      <c r="E12" s="1"/>
      <c r="F12" s="1">
        <v>132124.2</v>
      </c>
      <c r="G12" s="1">
        <v>158828.5</v>
      </c>
      <c r="H12" s="2">
        <f>F12/G12*100</f>
        <v>83.1867076752598</v>
      </c>
      <c r="I12" s="2">
        <v>16.8</v>
      </c>
    </row>
    <row r="13" spans="1:9" ht="12.75">
      <c r="A13" s="1"/>
      <c r="B13" s="1"/>
      <c r="C13" s="1" t="s">
        <v>10</v>
      </c>
      <c r="D13" s="1"/>
      <c r="E13" s="1"/>
      <c r="F13" s="1">
        <v>47300.4</v>
      </c>
      <c r="G13" s="1">
        <v>56860.6</v>
      </c>
      <c r="H13" s="2">
        <f>F13/G13*100</f>
        <v>83.18660021174593</v>
      </c>
      <c r="I13" s="2">
        <f>100-H13</f>
        <v>16.813399788254074</v>
      </c>
    </row>
    <row r="14" spans="1:9" ht="12.75">
      <c r="A14" s="1"/>
      <c r="B14" s="1"/>
      <c r="C14" s="1" t="s">
        <v>15</v>
      </c>
      <c r="D14" s="1"/>
      <c r="E14" s="1"/>
      <c r="F14" s="1">
        <v>59808.23</v>
      </c>
      <c r="G14" s="1">
        <v>63916.45</v>
      </c>
      <c r="H14" s="2">
        <f>F14/G14*100</f>
        <v>93.57251536967401</v>
      </c>
      <c r="I14" s="2">
        <f>100-H14</f>
        <v>6.427484630325992</v>
      </c>
    </row>
    <row r="15" spans="1:9" ht="12.75">
      <c r="A15" s="1"/>
      <c r="B15" s="1"/>
      <c r="C15" s="1" t="s">
        <v>11</v>
      </c>
      <c r="D15" s="1"/>
      <c r="E15" s="1"/>
      <c r="F15" s="1">
        <v>59808.23</v>
      </c>
      <c r="G15" s="1">
        <v>36657.35</v>
      </c>
      <c r="H15" s="2">
        <f>F15/G15*100</f>
        <v>163.15481069962777</v>
      </c>
      <c r="I15" s="2">
        <v>63.2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 t="s">
        <v>18</v>
      </c>
      <c r="D17" s="1"/>
      <c r="E17" s="1"/>
      <c r="F17" s="1"/>
      <c r="G17" s="1"/>
      <c r="H17" s="1"/>
      <c r="I17" s="1" t="s">
        <v>55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10" ht="12.75">
      <c r="A19" s="1"/>
      <c r="B19" s="1" t="s">
        <v>20</v>
      </c>
      <c r="C19" s="1"/>
      <c r="E19" s="1">
        <v>43</v>
      </c>
      <c r="F19" s="2">
        <v>2694.3</v>
      </c>
      <c r="G19" s="1">
        <v>4113.2</v>
      </c>
      <c r="H19" s="2">
        <f aca="true" t="shared" si="0" ref="H19:H54">F19*100/G19</f>
        <v>65.50374404356705</v>
      </c>
      <c r="I19" s="2">
        <f>100-H19</f>
        <v>34.49625595643295</v>
      </c>
      <c r="J19" s="58">
        <f aca="true" t="shared" si="1" ref="J19:J33">E19*I19/100</f>
        <v>14.833390061266169</v>
      </c>
    </row>
    <row r="20" spans="1:10" ht="12.75">
      <c r="A20" s="1"/>
      <c r="B20" s="1" t="s">
        <v>21</v>
      </c>
      <c r="C20" s="1"/>
      <c r="E20" s="1">
        <v>85</v>
      </c>
      <c r="F20" s="2">
        <v>7507.4</v>
      </c>
      <c r="G20" s="1">
        <v>9250.8</v>
      </c>
      <c r="H20" s="2">
        <f t="shared" si="0"/>
        <v>81.15406235136422</v>
      </c>
      <c r="I20" s="2">
        <f aca="true" t="shared" si="2" ref="I20:I54">100-H20</f>
        <v>18.845937648635783</v>
      </c>
      <c r="J20" s="58">
        <f t="shared" si="1"/>
        <v>16.019047001340414</v>
      </c>
    </row>
    <row r="21" spans="1:10" ht="12.75">
      <c r="A21" s="1"/>
      <c r="B21" s="1" t="s">
        <v>22</v>
      </c>
      <c r="C21" s="1"/>
      <c r="E21" s="1">
        <v>52</v>
      </c>
      <c r="F21" s="2">
        <v>3217.6</v>
      </c>
      <c r="G21" s="1">
        <v>4647.9</v>
      </c>
      <c r="H21" s="2">
        <f t="shared" si="0"/>
        <v>69.22696271434411</v>
      </c>
      <c r="I21" s="2">
        <f t="shared" si="2"/>
        <v>30.77303728565589</v>
      </c>
      <c r="J21" s="58">
        <f t="shared" si="1"/>
        <v>16.001979388541063</v>
      </c>
    </row>
    <row r="22" spans="1:10" ht="12.75">
      <c r="A22" s="1"/>
      <c r="B22" s="1" t="s">
        <v>23</v>
      </c>
      <c r="C22" s="1"/>
      <c r="E22" s="1">
        <v>51</v>
      </c>
      <c r="F22" s="2">
        <v>4028.4</v>
      </c>
      <c r="G22" s="1">
        <v>4647.9</v>
      </c>
      <c r="H22" s="2">
        <f t="shared" si="0"/>
        <v>86.67139998709095</v>
      </c>
      <c r="I22" s="2">
        <f t="shared" si="2"/>
        <v>13.32860001290905</v>
      </c>
      <c r="J22" s="58">
        <f t="shared" si="1"/>
        <v>6.797586006583615</v>
      </c>
    </row>
    <row r="23" spans="1:10" ht="12.75">
      <c r="A23" s="1"/>
      <c r="B23" s="1" t="s">
        <v>24</v>
      </c>
      <c r="C23" s="1"/>
      <c r="E23" s="1">
        <v>76</v>
      </c>
      <c r="F23" s="2">
        <v>5676.4</v>
      </c>
      <c r="G23" s="1">
        <v>7351.4</v>
      </c>
      <c r="H23" s="2">
        <f t="shared" si="0"/>
        <v>77.21522431101559</v>
      </c>
      <c r="I23" s="2">
        <f t="shared" si="2"/>
        <v>22.78477568898441</v>
      </c>
      <c r="J23" s="58">
        <f t="shared" si="1"/>
        <v>17.316429523628152</v>
      </c>
    </row>
    <row r="24" spans="1:10" ht="12.75">
      <c r="A24" s="1"/>
      <c r="B24" s="1" t="s">
        <v>25</v>
      </c>
      <c r="C24" s="1"/>
      <c r="E24" s="1">
        <v>88</v>
      </c>
      <c r="F24" s="2">
        <v>3531.3</v>
      </c>
      <c r="G24" s="1">
        <v>7751.1</v>
      </c>
      <c r="H24" s="2">
        <f t="shared" si="0"/>
        <v>45.55869489491814</v>
      </c>
      <c r="I24" s="2">
        <f t="shared" si="2"/>
        <v>54.44130510508186</v>
      </c>
      <c r="J24" s="58">
        <f t="shared" si="1"/>
        <v>47.90834849247203</v>
      </c>
    </row>
    <row r="25" spans="1:10" ht="12.75">
      <c r="A25" s="1"/>
      <c r="B25" s="1" t="s">
        <v>26</v>
      </c>
      <c r="C25" s="1"/>
      <c r="E25" s="1">
        <v>53</v>
      </c>
      <c r="F25" s="2">
        <v>4080.9</v>
      </c>
      <c r="G25" s="1">
        <v>5721</v>
      </c>
      <c r="H25" s="2">
        <f t="shared" si="0"/>
        <v>71.33193497640272</v>
      </c>
      <c r="I25" s="2">
        <f t="shared" si="2"/>
        <v>28.66806502359728</v>
      </c>
      <c r="J25" s="58">
        <f t="shared" si="1"/>
        <v>15.194074462506558</v>
      </c>
    </row>
    <row r="26" spans="1:10" ht="12.75">
      <c r="A26" s="1"/>
      <c r="B26" s="1" t="s">
        <v>27</v>
      </c>
      <c r="C26" s="1"/>
      <c r="E26" s="1">
        <v>51</v>
      </c>
      <c r="F26" s="2">
        <v>3897.6</v>
      </c>
      <c r="G26" s="1">
        <v>5511</v>
      </c>
      <c r="H26" s="2">
        <f t="shared" si="0"/>
        <v>70.72400653238977</v>
      </c>
      <c r="I26" s="2">
        <f t="shared" si="2"/>
        <v>29.275993467610235</v>
      </c>
      <c r="J26" s="58">
        <f t="shared" si="1"/>
        <v>14.93075666848122</v>
      </c>
    </row>
    <row r="27" spans="1:10" ht="12.75">
      <c r="A27" s="1"/>
      <c r="B27" s="1" t="s">
        <v>28</v>
      </c>
      <c r="C27" s="1"/>
      <c r="E27" s="1">
        <f>101</f>
        <v>101</v>
      </c>
      <c r="F27" s="2">
        <v>6121.2</v>
      </c>
      <c r="G27" s="1">
        <v>13782.5</v>
      </c>
      <c r="H27" s="2">
        <f t="shared" si="0"/>
        <v>44.41284237257392</v>
      </c>
      <c r="I27" s="2">
        <f t="shared" si="2"/>
        <v>55.58715762742608</v>
      </c>
      <c r="J27" s="58">
        <f t="shared" si="1"/>
        <v>56.143029203700344</v>
      </c>
    </row>
    <row r="28" spans="1:10" ht="12.75">
      <c r="A28" s="1"/>
      <c r="B28" s="1" t="s">
        <v>29</v>
      </c>
      <c r="C28" s="1"/>
      <c r="E28" s="1">
        <v>48</v>
      </c>
      <c r="F28" s="2">
        <v>2955.8</v>
      </c>
      <c r="G28" s="1">
        <v>3956.1</v>
      </c>
      <c r="H28" s="2">
        <f t="shared" si="0"/>
        <v>74.71499709309674</v>
      </c>
      <c r="I28" s="2">
        <f t="shared" si="2"/>
        <v>25.28500290690326</v>
      </c>
      <c r="J28" s="58">
        <f t="shared" si="1"/>
        <v>12.136801395313563</v>
      </c>
    </row>
    <row r="29" spans="1:10" ht="12.75">
      <c r="A29" s="1"/>
      <c r="B29" s="1" t="s">
        <v>30</v>
      </c>
      <c r="C29" s="1"/>
      <c r="E29" s="1">
        <v>48</v>
      </c>
      <c r="F29" s="2">
        <v>3060.7</v>
      </c>
      <c r="G29" s="1">
        <v>4086.8</v>
      </c>
      <c r="H29" s="2">
        <f t="shared" si="0"/>
        <v>74.89233630224136</v>
      </c>
      <c r="I29" s="2">
        <f t="shared" si="2"/>
        <v>25.10766369775864</v>
      </c>
      <c r="J29" s="58">
        <f t="shared" si="1"/>
        <v>12.051678574924146</v>
      </c>
    </row>
    <row r="30" spans="1:10" ht="12.75">
      <c r="A30" s="1"/>
      <c r="B30" s="1" t="s">
        <v>31</v>
      </c>
      <c r="C30" s="1"/>
      <c r="E30" s="1">
        <v>43</v>
      </c>
      <c r="F30" s="2">
        <v>3112.8</v>
      </c>
      <c r="G30" s="1">
        <v>3819.5</v>
      </c>
      <c r="H30" s="2">
        <f t="shared" si="0"/>
        <v>81.49757821704412</v>
      </c>
      <c r="I30" s="2">
        <f t="shared" si="2"/>
        <v>18.502421782955878</v>
      </c>
      <c r="J30" s="58">
        <f t="shared" si="1"/>
        <v>7.956041366671027</v>
      </c>
    </row>
    <row r="31" spans="1:10" ht="12.75">
      <c r="A31" s="1"/>
      <c r="B31" s="1" t="s">
        <v>32</v>
      </c>
      <c r="C31" s="1"/>
      <c r="E31" s="1">
        <v>56</v>
      </c>
      <c r="F31" s="2">
        <v>4839.4</v>
      </c>
      <c r="G31" s="1">
        <v>5386.5</v>
      </c>
      <c r="H31" s="2">
        <f t="shared" si="0"/>
        <v>89.8431263343544</v>
      </c>
      <c r="I31" s="2">
        <f t="shared" si="2"/>
        <v>10.156873665645605</v>
      </c>
      <c r="J31" s="58">
        <f t="shared" si="1"/>
        <v>5.687849252761539</v>
      </c>
    </row>
    <row r="32" spans="1:10" ht="12.75">
      <c r="A32" s="1"/>
      <c r="B32" s="1" t="s">
        <v>33</v>
      </c>
      <c r="C32" s="1"/>
      <c r="E32" s="1">
        <v>57</v>
      </c>
      <c r="F32" s="2">
        <v>4002.4</v>
      </c>
      <c r="G32" s="1">
        <v>4933.5</v>
      </c>
      <c r="H32" s="2">
        <f t="shared" si="0"/>
        <v>81.12698895307591</v>
      </c>
      <c r="I32" s="2">
        <f t="shared" si="2"/>
        <v>18.87301104692409</v>
      </c>
      <c r="J32" s="58">
        <f t="shared" si="1"/>
        <v>10.757616296746733</v>
      </c>
    </row>
    <row r="33" spans="1:10" ht="12.75">
      <c r="A33" s="1"/>
      <c r="B33" s="1" t="s">
        <v>34</v>
      </c>
      <c r="C33" s="1"/>
      <c r="E33" s="1">
        <v>71</v>
      </c>
      <c r="F33" s="2">
        <v>7010.4</v>
      </c>
      <c r="G33" s="1">
        <v>7135.1</v>
      </c>
      <c r="H33" s="2">
        <f t="shared" si="0"/>
        <v>98.25230199997196</v>
      </c>
      <c r="I33" s="2">
        <f t="shared" si="2"/>
        <v>1.7476980000280378</v>
      </c>
      <c r="J33" s="58">
        <f t="shared" si="1"/>
        <v>1.2408655800199069</v>
      </c>
    </row>
    <row r="34" spans="1:10" ht="12.75">
      <c r="A34" s="1"/>
      <c r="B34" s="1" t="s">
        <v>35</v>
      </c>
      <c r="C34" s="1"/>
      <c r="E34" s="1">
        <v>66</v>
      </c>
      <c r="F34" s="2">
        <v>7324.5</v>
      </c>
      <c r="G34" s="1">
        <v>7233</v>
      </c>
      <c r="H34" s="2">
        <f t="shared" si="0"/>
        <v>101.26503525508087</v>
      </c>
      <c r="I34" s="2"/>
      <c r="J34" s="58"/>
    </row>
    <row r="35" spans="1:10" ht="12.75">
      <c r="A35" s="1"/>
      <c r="B35" s="1" t="s">
        <v>36</v>
      </c>
      <c r="C35" s="1"/>
      <c r="E35" s="1">
        <v>48</v>
      </c>
      <c r="F35" s="2">
        <v>3165.1</v>
      </c>
      <c r="G35" s="1">
        <v>4688.6</v>
      </c>
      <c r="H35" s="2">
        <f t="shared" si="0"/>
        <v>67.50629185684426</v>
      </c>
      <c r="I35" s="2">
        <f t="shared" si="2"/>
        <v>32.49370814315574</v>
      </c>
      <c r="J35" s="58">
        <f>E35*I35/100</f>
        <v>15.596979908714756</v>
      </c>
    </row>
    <row r="36" spans="1:10" ht="12.75">
      <c r="A36" s="1"/>
      <c r="B36" s="1" t="s">
        <v>37</v>
      </c>
      <c r="C36" s="1"/>
      <c r="E36" s="1">
        <v>45</v>
      </c>
      <c r="F36" s="2">
        <v>2746.6</v>
      </c>
      <c r="G36" s="1">
        <v>4009.2</v>
      </c>
      <c r="H36" s="2">
        <f t="shared" si="0"/>
        <v>68.50743290432007</v>
      </c>
      <c r="I36" s="2">
        <f t="shared" si="2"/>
        <v>31.49256709567993</v>
      </c>
      <c r="J36" s="58">
        <f>E36*I36/100</f>
        <v>14.171655193055969</v>
      </c>
    </row>
    <row r="37" spans="1:10" ht="12.75">
      <c r="A37" s="1"/>
      <c r="B37" s="1" t="s">
        <v>38</v>
      </c>
      <c r="C37" s="1"/>
      <c r="E37" s="1">
        <v>61</v>
      </c>
      <c r="F37" s="2">
        <v>5257.9</v>
      </c>
      <c r="G37" s="1">
        <v>5172.2</v>
      </c>
      <c r="H37" s="2">
        <f t="shared" si="0"/>
        <v>101.65693515331968</v>
      </c>
      <c r="I37" s="2"/>
      <c r="J37" s="58"/>
    </row>
    <row r="38" spans="1:10" ht="12.75">
      <c r="A38" s="1"/>
      <c r="B38" s="1" t="s">
        <v>39</v>
      </c>
      <c r="C38" s="1"/>
      <c r="E38" s="1">
        <v>66</v>
      </c>
      <c r="F38" s="2">
        <v>5414.9</v>
      </c>
      <c r="G38" s="1">
        <v>7502.3</v>
      </c>
      <c r="H38" s="2">
        <f t="shared" si="0"/>
        <v>72.17653253002412</v>
      </c>
      <c r="I38" s="2">
        <f t="shared" si="2"/>
        <v>27.82346746997588</v>
      </c>
      <c r="J38" s="58">
        <f>E38*I38/100</f>
        <v>18.363488530184082</v>
      </c>
    </row>
    <row r="39" spans="1:10" ht="12.75">
      <c r="A39" s="1"/>
      <c r="B39" s="1" t="s">
        <v>40</v>
      </c>
      <c r="C39" s="1"/>
      <c r="E39" s="1">
        <v>85</v>
      </c>
      <c r="F39" s="2">
        <v>7063</v>
      </c>
      <c r="G39" s="1">
        <v>8247</v>
      </c>
      <c r="H39" s="2">
        <f t="shared" si="0"/>
        <v>85.64326421729113</v>
      </c>
      <c r="I39" s="2">
        <f t="shared" si="2"/>
        <v>14.356735782708867</v>
      </c>
      <c r="J39" s="58">
        <f>E39*I39/100</f>
        <v>12.203225415302535</v>
      </c>
    </row>
    <row r="40" spans="1:10" ht="12.75">
      <c r="A40" s="1"/>
      <c r="B40" s="1" t="s">
        <v>41</v>
      </c>
      <c r="C40" s="1"/>
      <c r="E40" s="1">
        <v>44</v>
      </c>
      <c r="F40" s="2">
        <v>2302.1</v>
      </c>
      <c r="G40" s="1">
        <v>3848</v>
      </c>
      <c r="H40" s="2">
        <f t="shared" si="0"/>
        <v>59.82588357588357</v>
      </c>
      <c r="I40" s="2">
        <f t="shared" si="2"/>
        <v>40.17411642411643</v>
      </c>
      <c r="J40" s="58">
        <f>E40*I40/100</f>
        <v>17.67661122661123</v>
      </c>
    </row>
    <row r="41" spans="1:10" ht="12.75">
      <c r="A41" s="1"/>
      <c r="B41" s="1" t="s">
        <v>42</v>
      </c>
      <c r="C41" s="1"/>
      <c r="E41" s="1">
        <v>58</v>
      </c>
      <c r="F41" s="2">
        <v>3871.4</v>
      </c>
      <c r="G41" s="1">
        <v>5013.1</v>
      </c>
      <c r="H41" s="2">
        <f t="shared" si="0"/>
        <v>77.22566874788055</v>
      </c>
      <c r="I41" s="2">
        <f t="shared" si="2"/>
        <v>22.774331252119453</v>
      </c>
      <c r="J41" s="58">
        <f>E41*I41/100</f>
        <v>13.209112126229284</v>
      </c>
    </row>
    <row r="42" spans="1:10" ht="12.75">
      <c r="A42" s="1"/>
      <c r="B42" s="1" t="s">
        <v>43</v>
      </c>
      <c r="C42" s="1"/>
      <c r="E42" s="1">
        <v>86</v>
      </c>
      <c r="F42" s="2">
        <v>11091.3</v>
      </c>
      <c r="G42" s="1">
        <f>8102.2+2751.6</f>
        <v>10853.8</v>
      </c>
      <c r="H42" s="2">
        <f t="shared" si="0"/>
        <v>102.1881737271739</v>
      </c>
      <c r="I42" s="2"/>
      <c r="J42" s="58"/>
    </row>
    <row r="43" spans="1:10" ht="12.75">
      <c r="A43" s="1"/>
      <c r="B43" s="1" t="s">
        <v>44</v>
      </c>
      <c r="C43" s="1"/>
      <c r="E43" s="1">
        <v>168</v>
      </c>
      <c r="F43" s="2">
        <v>18468.1</v>
      </c>
      <c r="G43" s="1">
        <f>15600.3+1500</f>
        <v>17100.3</v>
      </c>
      <c r="H43" s="2">
        <f t="shared" si="0"/>
        <v>107.99869008146055</v>
      </c>
      <c r="I43" s="2"/>
      <c r="J43" s="58"/>
    </row>
    <row r="44" spans="1:10" ht="12.75">
      <c r="A44" s="1"/>
      <c r="B44" s="1" t="s">
        <v>45</v>
      </c>
      <c r="C44" s="1"/>
      <c r="E44" s="1">
        <v>123</v>
      </c>
      <c r="F44" s="2">
        <v>11562.1</v>
      </c>
      <c r="G44" s="1">
        <v>12268.4</v>
      </c>
      <c r="H44" s="2">
        <f t="shared" si="0"/>
        <v>94.2429330638062</v>
      </c>
      <c r="I44" s="2">
        <f t="shared" si="2"/>
        <v>5.7570669361937945</v>
      </c>
      <c r="J44" s="58">
        <f aca="true" t="shared" si="3" ref="J44:J50">E44*I44/100</f>
        <v>7.081192331518367</v>
      </c>
    </row>
    <row r="45" spans="1:10" ht="12.75">
      <c r="A45" s="1"/>
      <c r="B45" s="1" t="s">
        <v>19</v>
      </c>
      <c r="C45" s="1"/>
      <c r="E45" s="1">
        <v>63</v>
      </c>
      <c r="F45" s="2">
        <v>5728.7</v>
      </c>
      <c r="G45" s="1">
        <v>5798.7</v>
      </c>
      <c r="H45" s="2">
        <f t="shared" si="0"/>
        <v>98.79283287633436</v>
      </c>
      <c r="I45" s="2">
        <f t="shared" si="2"/>
        <v>1.2071671236656414</v>
      </c>
      <c r="J45" s="58">
        <f t="shared" si="3"/>
        <v>0.7605152879093541</v>
      </c>
    </row>
    <row r="46" spans="1:10" ht="12.75">
      <c r="A46" s="1"/>
      <c r="B46" s="1" t="s">
        <v>46</v>
      </c>
      <c r="C46" s="1"/>
      <c r="E46" s="1">
        <v>43</v>
      </c>
      <c r="F46" s="2">
        <v>2354.4</v>
      </c>
      <c r="G46" s="1">
        <v>3725.7</v>
      </c>
      <c r="H46" s="2">
        <f t="shared" si="0"/>
        <v>63.19349384008375</v>
      </c>
      <c r="I46" s="2">
        <f t="shared" si="2"/>
        <v>36.80650615991625</v>
      </c>
      <c r="J46" s="58">
        <f t="shared" si="3"/>
        <v>15.82679764876399</v>
      </c>
    </row>
    <row r="47" spans="1:10" ht="12.75">
      <c r="A47" s="1"/>
      <c r="B47" s="1" t="s">
        <v>47</v>
      </c>
      <c r="C47" s="1"/>
      <c r="E47" s="1">
        <v>11</v>
      </c>
      <c r="F47" s="2">
        <v>235.5</v>
      </c>
      <c r="G47" s="1">
        <v>863.1</v>
      </c>
      <c r="H47" s="2">
        <f t="shared" si="0"/>
        <v>27.285366701425094</v>
      </c>
      <c r="I47" s="2">
        <f t="shared" si="2"/>
        <v>72.71463329857491</v>
      </c>
      <c r="J47" s="58">
        <f t="shared" si="3"/>
        <v>7.99860966284324</v>
      </c>
    </row>
    <row r="48" spans="1:10" ht="12.75">
      <c r="A48" s="1"/>
      <c r="B48" s="1" t="s">
        <v>48</v>
      </c>
      <c r="C48" s="1"/>
      <c r="E48" s="1">
        <v>32</v>
      </c>
      <c r="F48" s="2">
        <v>1543.2</v>
      </c>
      <c r="G48" s="1">
        <v>2530</v>
      </c>
      <c r="H48" s="2">
        <f t="shared" si="0"/>
        <v>60.99604743083004</v>
      </c>
      <c r="I48" s="2">
        <f t="shared" si="2"/>
        <v>39.00395256916996</v>
      </c>
      <c r="J48" s="58">
        <f t="shared" si="3"/>
        <v>12.481264822134387</v>
      </c>
    </row>
    <row r="49" spans="1:10" ht="12.75">
      <c r="A49" s="1"/>
      <c r="B49" s="1" t="s">
        <v>49</v>
      </c>
      <c r="C49" s="1"/>
      <c r="E49" s="1">
        <v>31</v>
      </c>
      <c r="F49" s="2">
        <v>2380.3</v>
      </c>
      <c r="G49" s="1">
        <v>3113.5</v>
      </c>
      <c r="H49" s="2">
        <f t="shared" si="0"/>
        <v>76.45093945720251</v>
      </c>
      <c r="I49" s="2">
        <f t="shared" si="2"/>
        <v>23.54906054279749</v>
      </c>
      <c r="J49" s="58">
        <f t="shared" si="3"/>
        <v>7.300208768267222</v>
      </c>
    </row>
    <row r="50" spans="1:10" ht="12.75">
      <c r="A50" s="1"/>
      <c r="B50" s="1" t="s">
        <v>50</v>
      </c>
      <c r="C50" s="1"/>
      <c r="E50" s="1">
        <v>19</v>
      </c>
      <c r="F50" s="2">
        <v>1255.6</v>
      </c>
      <c r="G50" s="1">
        <v>1581.3</v>
      </c>
      <c r="H50" s="2">
        <f t="shared" si="0"/>
        <v>79.40302282931765</v>
      </c>
      <c r="I50" s="2">
        <f t="shared" si="2"/>
        <v>20.59697717068235</v>
      </c>
      <c r="J50" s="58">
        <f t="shared" si="3"/>
        <v>3.913425662429647</v>
      </c>
    </row>
    <row r="51" spans="1:10" ht="12.75">
      <c r="A51" s="1"/>
      <c r="B51" s="1" t="s">
        <v>51</v>
      </c>
      <c r="C51" s="1"/>
      <c r="E51" s="1">
        <v>94</v>
      </c>
      <c r="F51" s="2">
        <v>16140</v>
      </c>
      <c r="G51" s="1">
        <f>9736.3+4403.7</f>
        <v>14140</v>
      </c>
      <c r="H51" s="2">
        <f t="shared" si="0"/>
        <v>114.14427157001414</v>
      </c>
      <c r="I51" s="2"/>
      <c r="J51" s="58"/>
    </row>
    <row r="52" spans="1:10" ht="12.75">
      <c r="A52" s="1"/>
      <c r="B52" s="1" t="s">
        <v>52</v>
      </c>
      <c r="C52" s="1"/>
      <c r="E52" s="1">
        <v>45</v>
      </c>
      <c r="F52" s="2">
        <v>5417.1</v>
      </c>
      <c r="G52" s="1">
        <f>4435.5+500</f>
        <v>4935.5</v>
      </c>
      <c r="H52" s="2">
        <f t="shared" si="0"/>
        <v>109.75787660824638</v>
      </c>
      <c r="I52" s="2"/>
      <c r="J52" s="58"/>
    </row>
    <row r="53" spans="1:10" ht="12.75">
      <c r="A53" s="1"/>
      <c r="B53" s="1" t="s">
        <v>53</v>
      </c>
      <c r="C53" s="1"/>
      <c r="E53" s="1">
        <v>13</v>
      </c>
      <c r="F53" s="3">
        <v>366.28</v>
      </c>
      <c r="G53" s="1">
        <v>971.1</v>
      </c>
      <c r="H53" s="2">
        <f t="shared" si="0"/>
        <v>37.71805169395531</v>
      </c>
      <c r="I53" s="2">
        <f t="shared" si="2"/>
        <v>62.28194830604469</v>
      </c>
      <c r="J53" s="58">
        <f>E53*I53/100</f>
        <v>8.09665327978581</v>
      </c>
    </row>
    <row r="54" spans="1:10" ht="12.75">
      <c r="A54" s="1"/>
      <c r="B54" s="1"/>
      <c r="C54" s="1" t="s">
        <v>54</v>
      </c>
      <c r="E54" s="1">
        <f>SUM(E19:E53)</f>
        <v>2124</v>
      </c>
      <c r="F54" s="3">
        <f>SUM(F19:F53)</f>
        <v>179424.68000000002</v>
      </c>
      <c r="G54" s="2">
        <f>SUM(G19:G53)</f>
        <v>215689.10000000003</v>
      </c>
      <c r="H54" s="2">
        <f t="shared" si="0"/>
        <v>83.18671643583288</v>
      </c>
      <c r="I54" s="2">
        <f t="shared" si="2"/>
        <v>16.813283564167122</v>
      </c>
      <c r="J54" s="58">
        <f>SUM(J19:J53)</f>
        <v>409.65523313870636</v>
      </c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60" spans="1:9" ht="12.75">
      <c r="A60" s="1"/>
      <c r="B60" s="1"/>
      <c r="C60" s="1"/>
      <c r="D60" s="1" t="s">
        <v>17</v>
      </c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 t="s">
        <v>167</v>
      </c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 t="s">
        <v>55</v>
      </c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10" ht="12.75">
      <c r="A66" s="52"/>
      <c r="B66" s="61"/>
      <c r="C66" s="61"/>
      <c r="D66" s="62"/>
      <c r="E66" s="50" t="s">
        <v>174</v>
      </c>
      <c r="F66" s="50" t="s">
        <v>159</v>
      </c>
      <c r="G66" s="50" t="s">
        <v>160</v>
      </c>
      <c r="H66" s="50" t="s">
        <v>4</v>
      </c>
      <c r="I66" s="69" t="s">
        <v>156</v>
      </c>
      <c r="J66" s="70"/>
    </row>
    <row r="67" spans="1:10" ht="12.75">
      <c r="A67" s="53"/>
      <c r="B67" s="1" t="s">
        <v>12</v>
      </c>
      <c r="C67" s="56"/>
      <c r="D67" s="63"/>
      <c r="E67" s="51" t="s">
        <v>175</v>
      </c>
      <c r="F67" s="51" t="s">
        <v>176</v>
      </c>
      <c r="G67" s="51" t="s">
        <v>161</v>
      </c>
      <c r="H67" s="53" t="s">
        <v>162</v>
      </c>
      <c r="I67" s="52" t="s">
        <v>157</v>
      </c>
      <c r="J67" s="50" t="s">
        <v>155</v>
      </c>
    </row>
    <row r="68" spans="1:10" ht="12.75">
      <c r="A68" s="60"/>
      <c r="B68" s="64"/>
      <c r="C68" s="64"/>
      <c r="D68" s="65"/>
      <c r="E68" s="59" t="s">
        <v>173</v>
      </c>
      <c r="F68" s="59"/>
      <c r="G68" s="59" t="s">
        <v>132</v>
      </c>
      <c r="H68" s="60" t="s">
        <v>163</v>
      </c>
      <c r="I68" s="60"/>
      <c r="J68" s="59"/>
    </row>
    <row r="69" spans="1:9" ht="12.75">
      <c r="A69" s="1"/>
      <c r="C69" s="1"/>
      <c r="D69" s="1"/>
      <c r="E69" s="1"/>
      <c r="F69" s="1"/>
      <c r="G69" s="1"/>
      <c r="H69" s="2"/>
      <c r="I69" s="1"/>
    </row>
    <row r="70" spans="1:9" ht="12.75">
      <c r="A70" s="1"/>
      <c r="B70" s="1"/>
      <c r="C70" s="1" t="s">
        <v>7</v>
      </c>
      <c r="D70" s="1"/>
      <c r="E70" s="1"/>
      <c r="F70" s="1">
        <v>299041.1</v>
      </c>
      <c r="G70" s="1">
        <v>316262.9</v>
      </c>
      <c r="H70" s="2">
        <f>F70/G70*100</f>
        <v>94.55459366242451</v>
      </c>
      <c r="I70" s="2">
        <f>100-H70</f>
        <v>5.445406337575491</v>
      </c>
    </row>
    <row r="71" spans="1:9" ht="12.75">
      <c r="A71" s="1"/>
      <c r="B71" s="1"/>
      <c r="C71" s="1" t="s">
        <v>8</v>
      </c>
      <c r="D71" s="1"/>
      <c r="E71" s="1"/>
      <c r="F71" s="1"/>
      <c r="G71" s="1"/>
      <c r="H71" s="2"/>
      <c r="I71" s="1"/>
    </row>
    <row r="72" spans="1:9" ht="12.75">
      <c r="A72" s="1"/>
      <c r="B72" s="1"/>
      <c r="C72" s="1" t="s">
        <v>9</v>
      </c>
      <c r="D72" s="1"/>
      <c r="E72" s="1"/>
      <c r="F72" s="1">
        <v>132124.2</v>
      </c>
      <c r="G72" s="1">
        <v>158828.5</v>
      </c>
      <c r="H72" s="2">
        <f>F72/G72*100</f>
        <v>83.1867076752598</v>
      </c>
      <c r="I72" s="2">
        <v>16.8</v>
      </c>
    </row>
    <row r="73" spans="1:9" ht="12.75">
      <c r="A73" s="1"/>
      <c r="B73" s="1"/>
      <c r="C73" s="1" t="s">
        <v>10</v>
      </c>
      <c r="D73" s="1"/>
      <c r="E73" s="1"/>
      <c r="F73" s="1">
        <v>47300.4</v>
      </c>
      <c r="G73" s="1">
        <v>56860.6</v>
      </c>
      <c r="H73" s="2">
        <f>F73/G73*100</f>
        <v>83.18660021174593</v>
      </c>
      <c r="I73" s="2">
        <f>100-H73</f>
        <v>16.813399788254074</v>
      </c>
    </row>
    <row r="74" spans="1:9" ht="12.75">
      <c r="A74" s="1"/>
      <c r="B74" s="1"/>
      <c r="C74" s="1" t="s">
        <v>15</v>
      </c>
      <c r="D74" s="1"/>
      <c r="E74" s="1"/>
      <c r="F74" s="1">
        <v>59808.23</v>
      </c>
      <c r="G74" s="1">
        <v>63916.45</v>
      </c>
      <c r="H74" s="2">
        <f>F74/G74*100</f>
        <v>93.57251536967401</v>
      </c>
      <c r="I74" s="2">
        <f>100-H74</f>
        <v>6.427484630325992</v>
      </c>
    </row>
    <row r="75" spans="1:9" ht="12.75">
      <c r="A75" s="1"/>
      <c r="B75" s="1"/>
      <c r="C75" s="1" t="s">
        <v>11</v>
      </c>
      <c r="D75" s="1"/>
      <c r="E75" s="1"/>
      <c r="F75" s="1">
        <v>59808.23</v>
      </c>
      <c r="G75" s="1">
        <v>36657.35</v>
      </c>
      <c r="H75" s="2">
        <f>F75/G75*100</f>
        <v>163.15481069962777</v>
      </c>
      <c r="I75" s="2">
        <v>63.2</v>
      </c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8" ht="12.75">
      <c r="A77" s="1"/>
      <c r="B77" s="1"/>
      <c r="C77" s="1" t="s">
        <v>18</v>
      </c>
      <c r="D77" s="1"/>
      <c r="E77" s="1"/>
      <c r="F77" s="1"/>
      <c r="G77" s="1"/>
      <c r="H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 t="s">
        <v>168</v>
      </c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>
        <v>1</v>
      </c>
      <c r="B81" s="1" t="s">
        <v>35</v>
      </c>
      <c r="C81" s="1"/>
      <c r="E81" s="1">
        <v>66</v>
      </c>
      <c r="F81" s="2">
        <v>7324.5</v>
      </c>
      <c r="G81" s="1">
        <v>7233</v>
      </c>
      <c r="H81" s="2">
        <f aca="true" t="shared" si="4" ref="H81:H86">F81*100/G81</f>
        <v>101.26503525508087</v>
      </c>
      <c r="I81" s="1"/>
    </row>
    <row r="82" spans="1:9" ht="12.75">
      <c r="A82" s="1">
        <v>2</v>
      </c>
      <c r="B82" s="1" t="s">
        <v>38</v>
      </c>
      <c r="C82" s="1"/>
      <c r="E82" s="1">
        <v>61</v>
      </c>
      <c r="F82" s="2">
        <v>5257.9</v>
      </c>
      <c r="G82" s="1">
        <v>5172.2</v>
      </c>
      <c r="H82" s="2">
        <f t="shared" si="4"/>
        <v>101.65693515331968</v>
      </c>
      <c r="I82" s="1"/>
    </row>
    <row r="83" spans="1:9" ht="12.75">
      <c r="A83" s="1">
        <v>3</v>
      </c>
      <c r="B83" s="1" t="s">
        <v>43</v>
      </c>
      <c r="C83" s="1"/>
      <c r="E83" s="1">
        <v>86</v>
      </c>
      <c r="F83" s="2">
        <v>11091.3</v>
      </c>
      <c r="G83" s="1">
        <f>8102.2+2751.6</f>
        <v>10853.8</v>
      </c>
      <c r="H83" s="2">
        <f t="shared" si="4"/>
        <v>102.1881737271739</v>
      </c>
      <c r="I83" s="1"/>
    </row>
    <row r="84" spans="1:9" ht="12.75">
      <c r="A84" s="1">
        <v>4</v>
      </c>
      <c r="B84" s="1" t="s">
        <v>44</v>
      </c>
      <c r="C84" s="1"/>
      <c r="E84" s="1">
        <v>168</v>
      </c>
      <c r="F84" s="2">
        <v>18468.1</v>
      </c>
      <c r="G84" s="1">
        <f>15600.3+1500</f>
        <v>17100.3</v>
      </c>
      <c r="H84" s="2">
        <f t="shared" si="4"/>
        <v>107.99869008146055</v>
      </c>
      <c r="I84" s="1"/>
    </row>
    <row r="85" spans="1:8" ht="12.75">
      <c r="A85" s="1">
        <v>5</v>
      </c>
      <c r="B85" s="1" t="s">
        <v>52</v>
      </c>
      <c r="C85" s="1"/>
      <c r="E85" s="1">
        <v>45</v>
      </c>
      <c r="F85" s="2">
        <v>5417.1</v>
      </c>
      <c r="G85" s="1">
        <f>4435.5+500</f>
        <v>4935.5</v>
      </c>
      <c r="H85" s="2">
        <f t="shared" si="4"/>
        <v>109.75787660824638</v>
      </c>
    </row>
    <row r="86" spans="1:8" ht="12.75">
      <c r="A86" s="1">
        <v>6</v>
      </c>
      <c r="B86" s="1" t="s">
        <v>51</v>
      </c>
      <c r="C86" s="1"/>
      <c r="E86" s="1">
        <v>94</v>
      </c>
      <c r="F86" s="2">
        <v>16140</v>
      </c>
      <c r="G86" s="1">
        <f>9736.3+4403.7</f>
        <v>14140</v>
      </c>
      <c r="H86" s="2">
        <f t="shared" si="4"/>
        <v>114.14427157001414</v>
      </c>
    </row>
    <row r="87" spans="1:8" ht="12.75">
      <c r="A87" s="1"/>
      <c r="B87" s="1"/>
      <c r="C87" s="1"/>
      <c r="E87" s="1"/>
      <c r="F87" s="2"/>
      <c r="G87" s="1"/>
      <c r="H87" s="2"/>
    </row>
    <row r="88" spans="1:8" ht="12.75">
      <c r="A88" s="1" t="s">
        <v>169</v>
      </c>
      <c r="C88" s="1"/>
      <c r="E88" s="1"/>
      <c r="F88" s="2"/>
      <c r="G88" s="1"/>
      <c r="H88" s="2"/>
    </row>
    <row r="89" spans="1:8" ht="12.75">
      <c r="A89" s="1"/>
      <c r="C89" s="1"/>
      <c r="E89" s="1"/>
      <c r="F89" s="2"/>
      <c r="G89" s="1"/>
      <c r="H89" s="2"/>
    </row>
    <row r="90" spans="1:10" ht="12.75">
      <c r="A90" s="1">
        <v>1</v>
      </c>
      <c r="B90" s="1" t="s">
        <v>33</v>
      </c>
      <c r="C90" s="1"/>
      <c r="E90" s="1">
        <v>57</v>
      </c>
      <c r="F90" s="2">
        <v>4002.4</v>
      </c>
      <c r="G90" s="1">
        <v>4933.5</v>
      </c>
      <c r="H90" s="2">
        <f aca="true" t="shared" si="5" ref="H90:H98">F90*100/G90</f>
        <v>81.12698895307591</v>
      </c>
      <c r="I90" s="2">
        <f aca="true" t="shared" si="6" ref="I90:I98">100-H90</f>
        <v>18.87301104692409</v>
      </c>
      <c r="J90" s="58">
        <f aca="true" t="shared" si="7" ref="J90:J98">E90*I90/100</f>
        <v>10.757616296746733</v>
      </c>
    </row>
    <row r="91" spans="1:10" ht="12.75">
      <c r="A91" s="1">
        <v>2</v>
      </c>
      <c r="B91" s="1" t="s">
        <v>21</v>
      </c>
      <c r="C91" s="1"/>
      <c r="E91" s="1">
        <v>85</v>
      </c>
      <c r="F91" s="2">
        <v>7507.4</v>
      </c>
      <c r="G91" s="1">
        <v>9250.8</v>
      </c>
      <c r="H91" s="2">
        <f t="shared" si="5"/>
        <v>81.15406235136422</v>
      </c>
      <c r="I91" s="2">
        <f t="shared" si="6"/>
        <v>18.845937648635783</v>
      </c>
      <c r="J91" s="58">
        <f t="shared" si="7"/>
        <v>16.019047001340414</v>
      </c>
    </row>
    <row r="92" spans="1:10" ht="12.75">
      <c r="A92" s="1">
        <v>3</v>
      </c>
      <c r="B92" s="1" t="s">
        <v>31</v>
      </c>
      <c r="C92" s="1"/>
      <c r="E92" s="1">
        <v>43</v>
      </c>
      <c r="F92" s="2">
        <v>3112.8</v>
      </c>
      <c r="G92" s="1">
        <v>3819.5</v>
      </c>
      <c r="H92" s="2">
        <f t="shared" si="5"/>
        <v>81.49757821704412</v>
      </c>
      <c r="I92" s="2">
        <f t="shared" si="6"/>
        <v>18.502421782955878</v>
      </c>
      <c r="J92" s="58">
        <f t="shared" si="7"/>
        <v>7.956041366671027</v>
      </c>
    </row>
    <row r="93" spans="1:10" ht="12.75">
      <c r="A93" s="1">
        <v>4</v>
      </c>
      <c r="B93" s="1" t="s">
        <v>40</v>
      </c>
      <c r="C93" s="1"/>
      <c r="E93" s="1">
        <v>85</v>
      </c>
      <c r="F93" s="2">
        <v>7063</v>
      </c>
      <c r="G93" s="1">
        <v>8247</v>
      </c>
      <c r="H93" s="2">
        <f t="shared" si="5"/>
        <v>85.64326421729113</v>
      </c>
      <c r="I93" s="2">
        <f t="shared" si="6"/>
        <v>14.356735782708867</v>
      </c>
      <c r="J93" s="58">
        <f t="shared" si="7"/>
        <v>12.203225415302535</v>
      </c>
    </row>
    <row r="94" spans="1:10" ht="12.75">
      <c r="A94" s="1">
        <v>5</v>
      </c>
      <c r="B94" s="1" t="s">
        <v>23</v>
      </c>
      <c r="C94" s="1"/>
      <c r="E94" s="1">
        <v>51</v>
      </c>
      <c r="F94" s="2">
        <v>4028.4</v>
      </c>
      <c r="G94" s="1">
        <v>4647.9</v>
      </c>
      <c r="H94" s="2">
        <f t="shared" si="5"/>
        <v>86.67139998709095</v>
      </c>
      <c r="I94" s="2">
        <f t="shared" si="6"/>
        <v>13.32860001290905</v>
      </c>
      <c r="J94" s="58">
        <f t="shared" si="7"/>
        <v>6.797586006583615</v>
      </c>
    </row>
    <row r="95" spans="1:10" ht="12.75">
      <c r="A95" s="1">
        <v>6</v>
      </c>
      <c r="B95" s="1" t="s">
        <v>32</v>
      </c>
      <c r="C95" s="1"/>
      <c r="E95" s="1">
        <v>56</v>
      </c>
      <c r="F95" s="2">
        <v>4839.4</v>
      </c>
      <c r="G95" s="1">
        <v>5386.5</v>
      </c>
      <c r="H95" s="2">
        <f t="shared" si="5"/>
        <v>89.8431263343544</v>
      </c>
      <c r="I95" s="2">
        <f t="shared" si="6"/>
        <v>10.156873665645605</v>
      </c>
      <c r="J95" s="58">
        <f t="shared" si="7"/>
        <v>5.687849252761539</v>
      </c>
    </row>
    <row r="96" spans="1:10" ht="12.75">
      <c r="A96" s="1">
        <v>7</v>
      </c>
      <c r="B96" s="1" t="s">
        <v>45</v>
      </c>
      <c r="C96" s="1"/>
      <c r="E96" s="1">
        <v>123</v>
      </c>
      <c r="F96" s="2">
        <v>11562.1</v>
      </c>
      <c r="G96" s="1">
        <v>12268.4</v>
      </c>
      <c r="H96" s="2">
        <f t="shared" si="5"/>
        <v>94.2429330638062</v>
      </c>
      <c r="I96" s="2">
        <f t="shared" si="6"/>
        <v>5.7570669361937945</v>
      </c>
      <c r="J96" s="58">
        <f t="shared" si="7"/>
        <v>7.081192331518367</v>
      </c>
    </row>
    <row r="97" spans="1:10" ht="12.75">
      <c r="A97" s="1">
        <v>8</v>
      </c>
      <c r="B97" s="1" t="s">
        <v>34</v>
      </c>
      <c r="C97" s="1"/>
      <c r="E97" s="1">
        <v>71</v>
      </c>
      <c r="F97" s="2">
        <v>7010.4</v>
      </c>
      <c r="G97" s="1">
        <v>7135.1</v>
      </c>
      <c r="H97" s="2">
        <f t="shared" si="5"/>
        <v>98.25230199997196</v>
      </c>
      <c r="I97" s="2">
        <f t="shared" si="6"/>
        <v>1.7476980000280378</v>
      </c>
      <c r="J97" s="58">
        <f t="shared" si="7"/>
        <v>1.2408655800199069</v>
      </c>
    </row>
    <row r="98" spans="1:10" ht="12.75">
      <c r="A98" s="1">
        <v>9</v>
      </c>
      <c r="B98" s="1" t="s">
        <v>19</v>
      </c>
      <c r="C98" s="1"/>
      <c r="E98" s="1">
        <v>63</v>
      </c>
      <c r="F98" s="2">
        <v>5728.7</v>
      </c>
      <c r="G98" s="1">
        <v>5798.7</v>
      </c>
      <c r="H98" s="2">
        <f t="shared" si="5"/>
        <v>98.79283287633436</v>
      </c>
      <c r="I98" s="2">
        <f t="shared" si="6"/>
        <v>1.2071671236656414</v>
      </c>
      <c r="J98" s="58">
        <f t="shared" si="7"/>
        <v>0.7605152879093541</v>
      </c>
    </row>
    <row r="99" spans="1:10" ht="12.75">
      <c r="A99" s="1"/>
      <c r="B99" s="1"/>
      <c r="C99" s="1"/>
      <c r="E99" s="1"/>
      <c r="F99" s="2"/>
      <c r="G99" s="1"/>
      <c r="H99" s="2"/>
      <c r="I99" s="2"/>
      <c r="J99" s="58"/>
    </row>
    <row r="100" spans="1:10" ht="12.75">
      <c r="A100" s="1" t="s">
        <v>170</v>
      </c>
      <c r="B100" s="1"/>
      <c r="C100" s="1"/>
      <c r="E100" s="1"/>
      <c r="F100" s="2"/>
      <c r="G100" s="1"/>
      <c r="H100" s="2"/>
      <c r="I100" s="2"/>
      <c r="J100" s="58"/>
    </row>
    <row r="101" spans="1:10" ht="12.75">
      <c r="A101" s="1"/>
      <c r="B101" s="1"/>
      <c r="C101" s="1"/>
      <c r="E101" s="1"/>
      <c r="F101" s="2"/>
      <c r="G101" s="1"/>
      <c r="H101" s="2"/>
      <c r="I101" s="2"/>
      <c r="J101" s="58"/>
    </row>
    <row r="102" spans="1:10" ht="12.75">
      <c r="A102" s="1">
        <v>1</v>
      </c>
      <c r="B102" s="1" t="s">
        <v>27</v>
      </c>
      <c r="C102" s="1"/>
      <c r="E102" s="1">
        <v>51</v>
      </c>
      <c r="F102" s="2">
        <v>3897.6</v>
      </c>
      <c r="G102" s="1">
        <v>5511</v>
      </c>
      <c r="H102" s="2">
        <f aca="true" t="shared" si="8" ref="H102:H110">F102*100/G102</f>
        <v>70.72400653238977</v>
      </c>
      <c r="I102" s="2">
        <f aca="true" t="shared" si="9" ref="I102:I110">100-H102</f>
        <v>29.275993467610235</v>
      </c>
      <c r="J102" s="58">
        <f aca="true" t="shared" si="10" ref="J102:J110">E102*I102/100</f>
        <v>14.93075666848122</v>
      </c>
    </row>
    <row r="103" spans="1:10" ht="12.75">
      <c r="A103" s="1">
        <v>2</v>
      </c>
      <c r="B103" s="1" t="s">
        <v>26</v>
      </c>
      <c r="C103" s="1"/>
      <c r="E103" s="1">
        <v>53</v>
      </c>
      <c r="F103" s="2">
        <v>4080.9</v>
      </c>
      <c r="G103" s="1">
        <v>5721</v>
      </c>
      <c r="H103" s="2">
        <f t="shared" si="8"/>
        <v>71.33193497640272</v>
      </c>
      <c r="I103" s="2">
        <f t="shared" si="9"/>
        <v>28.66806502359728</v>
      </c>
      <c r="J103" s="58">
        <f t="shared" si="10"/>
        <v>15.194074462506558</v>
      </c>
    </row>
    <row r="104" spans="1:10" ht="12.75">
      <c r="A104" s="1">
        <v>3</v>
      </c>
      <c r="B104" s="1" t="s">
        <v>39</v>
      </c>
      <c r="C104" s="1"/>
      <c r="E104" s="1">
        <v>66</v>
      </c>
      <c r="F104" s="2">
        <v>5414.9</v>
      </c>
      <c r="G104" s="1">
        <v>7502.3</v>
      </c>
      <c r="H104" s="2">
        <f t="shared" si="8"/>
        <v>72.17653253002412</v>
      </c>
      <c r="I104" s="2">
        <f t="shared" si="9"/>
        <v>27.82346746997588</v>
      </c>
      <c r="J104" s="58">
        <f t="shared" si="10"/>
        <v>18.363488530184082</v>
      </c>
    </row>
    <row r="105" spans="1:10" ht="12.75">
      <c r="A105" s="1">
        <v>4</v>
      </c>
      <c r="B105" s="1" t="s">
        <v>29</v>
      </c>
      <c r="C105" s="1"/>
      <c r="E105" s="1">
        <v>48</v>
      </c>
      <c r="F105" s="2">
        <v>2955.8</v>
      </c>
      <c r="G105" s="1">
        <v>3956.1</v>
      </c>
      <c r="H105" s="2">
        <f t="shared" si="8"/>
        <v>74.71499709309674</v>
      </c>
      <c r="I105" s="2">
        <f t="shared" si="9"/>
        <v>25.28500290690326</v>
      </c>
      <c r="J105" s="58">
        <f t="shared" si="10"/>
        <v>12.136801395313563</v>
      </c>
    </row>
    <row r="106" spans="1:10" ht="12.75">
      <c r="A106" s="1">
        <v>5</v>
      </c>
      <c r="B106" s="1" t="s">
        <v>30</v>
      </c>
      <c r="C106" s="1"/>
      <c r="E106" s="1">
        <v>48</v>
      </c>
      <c r="F106" s="2">
        <v>3060.7</v>
      </c>
      <c r="G106" s="1">
        <v>4086.8</v>
      </c>
      <c r="H106" s="2">
        <f t="shared" si="8"/>
        <v>74.89233630224136</v>
      </c>
      <c r="I106" s="2">
        <f t="shared" si="9"/>
        <v>25.10766369775864</v>
      </c>
      <c r="J106" s="58">
        <f t="shared" si="10"/>
        <v>12.051678574924146</v>
      </c>
    </row>
    <row r="107" spans="1:10" ht="12.75">
      <c r="A107" s="1">
        <v>6</v>
      </c>
      <c r="B107" s="1" t="s">
        <v>49</v>
      </c>
      <c r="C107" s="1"/>
      <c r="E107" s="1">
        <v>31</v>
      </c>
      <c r="F107" s="2">
        <v>2380.3</v>
      </c>
      <c r="G107" s="1">
        <v>3113.5</v>
      </c>
      <c r="H107" s="2">
        <f t="shared" si="8"/>
        <v>76.45093945720251</v>
      </c>
      <c r="I107" s="2">
        <f t="shared" si="9"/>
        <v>23.54906054279749</v>
      </c>
      <c r="J107" s="58">
        <f t="shared" si="10"/>
        <v>7.300208768267222</v>
      </c>
    </row>
    <row r="108" spans="1:10" ht="12.75">
      <c r="A108" s="1">
        <v>7</v>
      </c>
      <c r="B108" s="1" t="s">
        <v>42</v>
      </c>
      <c r="C108" s="1"/>
      <c r="E108" s="1">
        <v>58</v>
      </c>
      <c r="F108" s="2">
        <v>3871.4</v>
      </c>
      <c r="G108" s="1">
        <v>5013.1</v>
      </c>
      <c r="H108" s="2">
        <f t="shared" si="8"/>
        <v>77.22566874788055</v>
      </c>
      <c r="I108" s="2">
        <f t="shared" si="9"/>
        <v>22.774331252119453</v>
      </c>
      <c r="J108" s="58">
        <f t="shared" si="10"/>
        <v>13.209112126229284</v>
      </c>
    </row>
    <row r="109" spans="1:10" ht="12.75">
      <c r="A109" s="1">
        <v>8</v>
      </c>
      <c r="B109" s="1" t="s">
        <v>24</v>
      </c>
      <c r="C109" s="1"/>
      <c r="E109" s="1">
        <v>76</v>
      </c>
      <c r="F109" s="2">
        <v>5676.4</v>
      </c>
      <c r="G109" s="1">
        <v>7351.4</v>
      </c>
      <c r="H109" s="2">
        <f t="shared" si="8"/>
        <v>77.21522431101559</v>
      </c>
      <c r="I109" s="2">
        <f t="shared" si="9"/>
        <v>22.78477568898441</v>
      </c>
      <c r="J109" s="58">
        <f t="shared" si="10"/>
        <v>17.316429523628152</v>
      </c>
    </row>
    <row r="110" spans="1:10" ht="12.75">
      <c r="A110" s="1">
        <v>9</v>
      </c>
      <c r="B110" s="1" t="s">
        <v>50</v>
      </c>
      <c r="C110" s="1"/>
      <c r="E110" s="1">
        <v>19</v>
      </c>
      <c r="F110" s="2">
        <v>1255.6</v>
      </c>
      <c r="G110" s="1">
        <v>1581.3</v>
      </c>
      <c r="H110" s="2">
        <f t="shared" si="8"/>
        <v>79.40302282931765</v>
      </c>
      <c r="I110" s="2">
        <f t="shared" si="9"/>
        <v>20.59697717068235</v>
      </c>
      <c r="J110" s="58">
        <f t="shared" si="10"/>
        <v>3.913425662429647</v>
      </c>
    </row>
    <row r="111" spans="1:8" ht="12.75">
      <c r="A111" s="1"/>
      <c r="B111" s="1"/>
      <c r="C111" s="1"/>
      <c r="E111" s="1"/>
      <c r="F111" s="2"/>
      <c r="G111" s="1"/>
      <c r="H111" s="2"/>
    </row>
    <row r="112" spans="1:8" ht="12.75">
      <c r="A112" s="1" t="s">
        <v>171</v>
      </c>
      <c r="B112" s="1"/>
      <c r="C112" s="1"/>
      <c r="E112" s="1"/>
      <c r="F112" s="2"/>
      <c r="G112" s="1"/>
      <c r="H112" s="2"/>
    </row>
    <row r="113" spans="1:8" ht="12.75">
      <c r="A113" s="1"/>
      <c r="B113" s="1"/>
      <c r="C113" s="1"/>
      <c r="E113" s="1"/>
      <c r="F113" s="2"/>
      <c r="G113" s="1"/>
      <c r="H113" s="2"/>
    </row>
    <row r="114" spans="1:10" ht="12.75">
      <c r="A114" s="1">
        <v>1</v>
      </c>
      <c r="B114" s="1" t="s">
        <v>41</v>
      </c>
      <c r="C114" s="1"/>
      <c r="E114" s="1">
        <v>44</v>
      </c>
      <c r="F114" s="2">
        <v>2302.1</v>
      </c>
      <c r="G114" s="1">
        <v>3848</v>
      </c>
      <c r="H114" s="2">
        <f aca="true" t="shared" si="11" ref="H114:H120">F114*100/G114</f>
        <v>59.82588357588357</v>
      </c>
      <c r="I114" s="2">
        <f aca="true" t="shared" si="12" ref="I114:I120">100-H114</f>
        <v>40.17411642411643</v>
      </c>
      <c r="J114" s="58">
        <f aca="true" t="shared" si="13" ref="J114:J120">E114*I114/100</f>
        <v>17.67661122661123</v>
      </c>
    </row>
    <row r="115" spans="1:10" ht="12.75">
      <c r="A115" s="1">
        <v>2</v>
      </c>
      <c r="B115" s="1" t="s">
        <v>48</v>
      </c>
      <c r="C115" s="1"/>
      <c r="E115" s="1">
        <v>32</v>
      </c>
      <c r="F115" s="2">
        <v>1543.2</v>
      </c>
      <c r="G115" s="1">
        <v>2530</v>
      </c>
      <c r="H115" s="2">
        <f t="shared" si="11"/>
        <v>60.99604743083004</v>
      </c>
      <c r="I115" s="2">
        <f t="shared" si="12"/>
        <v>39.00395256916996</v>
      </c>
      <c r="J115" s="58">
        <f t="shared" si="13"/>
        <v>12.481264822134387</v>
      </c>
    </row>
    <row r="116" spans="1:10" ht="12.75">
      <c r="A116" s="1">
        <v>3</v>
      </c>
      <c r="B116" s="1" t="s">
        <v>46</v>
      </c>
      <c r="C116" s="1"/>
      <c r="E116" s="1">
        <v>43</v>
      </c>
      <c r="F116" s="2">
        <v>2354.4</v>
      </c>
      <c r="G116" s="1">
        <v>3725.7</v>
      </c>
      <c r="H116" s="2">
        <f t="shared" si="11"/>
        <v>63.19349384008375</v>
      </c>
      <c r="I116" s="2">
        <f t="shared" si="12"/>
        <v>36.80650615991625</v>
      </c>
      <c r="J116" s="58">
        <f t="shared" si="13"/>
        <v>15.82679764876399</v>
      </c>
    </row>
    <row r="117" spans="1:10" ht="12.75">
      <c r="A117" s="1">
        <v>4</v>
      </c>
      <c r="B117" s="1" t="s">
        <v>20</v>
      </c>
      <c r="C117" s="1"/>
      <c r="E117" s="1">
        <v>43</v>
      </c>
      <c r="F117" s="2">
        <v>2694.3</v>
      </c>
      <c r="G117" s="1">
        <v>4113.2</v>
      </c>
      <c r="H117" s="2">
        <f t="shared" si="11"/>
        <v>65.50374404356705</v>
      </c>
      <c r="I117" s="2">
        <f t="shared" si="12"/>
        <v>34.49625595643295</v>
      </c>
      <c r="J117" s="58">
        <f t="shared" si="13"/>
        <v>14.833390061266169</v>
      </c>
    </row>
    <row r="118" spans="1:10" ht="12.75">
      <c r="A118" s="1">
        <v>5</v>
      </c>
      <c r="B118" s="1" t="s">
        <v>36</v>
      </c>
      <c r="C118" s="1"/>
      <c r="E118" s="1">
        <v>48</v>
      </c>
      <c r="F118" s="2">
        <v>3165.1</v>
      </c>
      <c r="G118" s="1">
        <v>4688.6</v>
      </c>
      <c r="H118" s="2">
        <f t="shared" si="11"/>
        <v>67.50629185684426</v>
      </c>
      <c r="I118" s="2">
        <f t="shared" si="12"/>
        <v>32.49370814315574</v>
      </c>
      <c r="J118" s="58">
        <f t="shared" si="13"/>
        <v>15.596979908714756</v>
      </c>
    </row>
    <row r="119" spans="1:10" ht="12.75">
      <c r="A119" s="1">
        <v>6</v>
      </c>
      <c r="B119" s="1" t="s">
        <v>37</v>
      </c>
      <c r="C119" s="1"/>
      <c r="E119" s="1">
        <v>45</v>
      </c>
      <c r="F119" s="2">
        <v>2746.6</v>
      </c>
      <c r="G119" s="1">
        <v>4009.2</v>
      </c>
      <c r="H119" s="2">
        <f t="shared" si="11"/>
        <v>68.50743290432007</v>
      </c>
      <c r="I119" s="2">
        <f t="shared" si="12"/>
        <v>31.49256709567993</v>
      </c>
      <c r="J119" s="58">
        <f t="shared" si="13"/>
        <v>14.171655193055969</v>
      </c>
    </row>
    <row r="120" spans="1:10" ht="12.75">
      <c r="A120" s="1">
        <v>7</v>
      </c>
      <c r="B120" s="1" t="s">
        <v>22</v>
      </c>
      <c r="C120" s="1"/>
      <c r="E120" s="1">
        <v>52</v>
      </c>
      <c r="F120" s="2">
        <v>3217.6</v>
      </c>
      <c r="G120" s="1">
        <v>4647.9</v>
      </c>
      <c r="H120" s="2">
        <f t="shared" si="11"/>
        <v>69.22696271434411</v>
      </c>
      <c r="I120" s="2">
        <f t="shared" si="12"/>
        <v>30.77303728565589</v>
      </c>
      <c r="J120" s="58">
        <f t="shared" si="13"/>
        <v>16.001979388541063</v>
      </c>
    </row>
    <row r="122" ht="12.75">
      <c r="A122" s="1" t="s">
        <v>172</v>
      </c>
    </row>
    <row r="124" spans="1:10" ht="12.75">
      <c r="A124" s="1">
        <v>1</v>
      </c>
      <c r="B124" s="1" t="s">
        <v>47</v>
      </c>
      <c r="C124" s="1"/>
      <c r="E124" s="1">
        <v>11</v>
      </c>
      <c r="F124" s="2">
        <v>235.5</v>
      </c>
      <c r="G124" s="1">
        <v>863.1</v>
      </c>
      <c r="H124" s="2">
        <f>F124*100/G124</f>
        <v>27.285366701425094</v>
      </c>
      <c r="I124" s="2">
        <f>100-H124</f>
        <v>72.71463329857491</v>
      </c>
      <c r="J124" s="58">
        <f>E124*I124/100</f>
        <v>7.99860966284324</v>
      </c>
    </row>
    <row r="125" spans="1:10" ht="12.75">
      <c r="A125" s="1">
        <v>2</v>
      </c>
      <c r="B125" s="1" t="s">
        <v>53</v>
      </c>
      <c r="C125" s="1"/>
      <c r="E125" s="1">
        <v>13</v>
      </c>
      <c r="F125" s="3">
        <v>366.28</v>
      </c>
      <c r="G125" s="1">
        <v>971.1</v>
      </c>
      <c r="H125" s="2">
        <f>F125*100/G125</f>
        <v>37.71805169395531</v>
      </c>
      <c r="I125" s="2">
        <f>100-H125</f>
        <v>62.28194830604469</v>
      </c>
      <c r="J125" s="58">
        <f>E125*I125/100</f>
        <v>8.09665327978581</v>
      </c>
    </row>
    <row r="126" spans="1:10" ht="12.75">
      <c r="A126" s="1">
        <v>3</v>
      </c>
      <c r="B126" s="1" t="s">
        <v>28</v>
      </c>
      <c r="C126" s="1"/>
      <c r="E126" s="1">
        <f>101</f>
        <v>101</v>
      </c>
      <c r="F126" s="2">
        <v>6121.2</v>
      </c>
      <c r="G126" s="1">
        <v>13782.5</v>
      </c>
      <c r="H126" s="2">
        <f>F126*100/G126</f>
        <v>44.41284237257392</v>
      </c>
      <c r="I126" s="2">
        <f>100-H126</f>
        <v>55.58715762742608</v>
      </c>
      <c r="J126" s="58">
        <f>E126*I126/100</f>
        <v>56.143029203700344</v>
      </c>
    </row>
    <row r="127" spans="1:10" ht="12.75">
      <c r="A127" s="1">
        <v>4</v>
      </c>
      <c r="B127" s="1" t="s">
        <v>25</v>
      </c>
      <c r="C127" s="1"/>
      <c r="E127" s="1">
        <v>88</v>
      </c>
      <c r="F127" s="2">
        <v>3531.3</v>
      </c>
      <c r="G127" s="1">
        <v>7751.1</v>
      </c>
      <c r="H127" s="2">
        <f>F127*100/G127</f>
        <v>45.55869489491814</v>
      </c>
      <c r="I127" s="2">
        <f>100-H127</f>
        <v>54.44130510508186</v>
      </c>
      <c r="J127" s="58">
        <f>E127*I127/100</f>
        <v>47.90834849247203</v>
      </c>
    </row>
    <row r="128" spans="1:10" ht="12.75">
      <c r="A128" s="1"/>
      <c r="B128" s="1"/>
      <c r="C128" s="1"/>
      <c r="E128" s="1"/>
      <c r="F128" s="2"/>
      <c r="G128" s="1"/>
      <c r="H128" s="2"/>
      <c r="I128" s="2"/>
      <c r="J128" s="58"/>
    </row>
    <row r="130" spans="1:10" ht="12.75">
      <c r="A130" s="1"/>
      <c r="B130" s="1"/>
      <c r="C130" s="1" t="s">
        <v>54</v>
      </c>
      <c r="E130" s="1">
        <f>SUM(E81:E129)</f>
        <v>2124</v>
      </c>
      <c r="F130" s="1">
        <f>SUM(F81:F129)</f>
        <v>179424.67999999996</v>
      </c>
      <c r="G130" s="1">
        <f>SUM(G81:G129)</f>
        <v>215689.10000000003</v>
      </c>
      <c r="H130" s="2">
        <f>F130*100/G130</f>
        <v>83.18671643583284</v>
      </c>
      <c r="I130" s="2">
        <f>100-H130</f>
        <v>16.813283564167165</v>
      </c>
      <c r="J130" s="58">
        <f>SUM(J81:J129)</f>
        <v>409.6552331387065</v>
      </c>
    </row>
  </sheetData>
  <mergeCells count="2">
    <mergeCell ref="I6:J6"/>
    <mergeCell ref="I66:J6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3"/>
  <sheetViews>
    <sheetView workbookViewId="0" topLeftCell="A1">
      <selection activeCell="A1" sqref="A1"/>
    </sheetView>
  </sheetViews>
  <sheetFormatPr defaultColWidth="9.00390625" defaultRowHeight="12.75"/>
  <cols>
    <col min="4" max="5" width="9.625" style="0" bestFit="1" customWidth="1"/>
    <col min="7" max="7" width="9.625" style="0" bestFit="1" customWidth="1"/>
    <col min="11" max="11" width="11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 t="s">
        <v>70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D3" s="1"/>
      <c r="E3" s="1" t="s">
        <v>69</v>
      </c>
      <c r="F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 t="s">
        <v>78</v>
      </c>
      <c r="J4" s="1"/>
      <c r="K4" s="1"/>
      <c r="L4" s="1"/>
    </row>
    <row r="5" spans="1:12" ht="12.75">
      <c r="A5" s="1"/>
      <c r="B5" s="1" t="s">
        <v>62</v>
      </c>
      <c r="C5" s="1"/>
      <c r="D5" s="1"/>
      <c r="E5" s="1"/>
      <c r="F5" s="1"/>
      <c r="H5" s="1"/>
      <c r="I5" s="1" t="s">
        <v>66</v>
      </c>
      <c r="J5" s="1"/>
      <c r="K5" s="1"/>
      <c r="L5" s="1"/>
    </row>
    <row r="6" spans="1:12" ht="12.75">
      <c r="A6" s="1"/>
      <c r="B6" s="1" t="s">
        <v>74</v>
      </c>
      <c r="C6" s="1"/>
      <c r="D6" s="1"/>
      <c r="E6" s="1"/>
      <c r="F6" s="1"/>
      <c r="H6" s="1" t="s">
        <v>67</v>
      </c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H7" s="1" t="s">
        <v>65</v>
      </c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H8" s="1" t="s">
        <v>64</v>
      </c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 t="s">
        <v>0</v>
      </c>
      <c r="E10" s="1"/>
      <c r="F10" s="1"/>
      <c r="G10" s="1" t="s">
        <v>2</v>
      </c>
      <c r="H10" s="1"/>
      <c r="I10" s="1" t="s">
        <v>4</v>
      </c>
      <c r="J10" s="1"/>
      <c r="K10" s="1"/>
      <c r="L10" s="1"/>
    </row>
    <row r="11" spans="1:12" ht="12.75">
      <c r="A11" s="1"/>
      <c r="B11" s="1"/>
      <c r="C11" s="1"/>
      <c r="D11" s="1" t="s">
        <v>1</v>
      </c>
      <c r="E11" s="1"/>
      <c r="F11" s="1"/>
      <c r="G11" s="1" t="s">
        <v>3</v>
      </c>
      <c r="H11" s="1"/>
      <c r="I11" s="1" t="s">
        <v>5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 t="s">
        <v>7</v>
      </c>
      <c r="C14" s="1"/>
      <c r="D14" s="1">
        <v>75652.79</v>
      </c>
      <c r="E14" s="1"/>
      <c r="F14" s="1"/>
      <c r="G14" s="1">
        <v>81270.7</v>
      </c>
      <c r="H14" s="1"/>
      <c r="I14" s="1"/>
      <c r="J14" s="2">
        <f>D14/G14*100</f>
        <v>93.08741034591802</v>
      </c>
      <c r="K14" s="1" t="s">
        <v>58</v>
      </c>
      <c r="L14" s="1"/>
    </row>
    <row r="15" spans="1:12" ht="12.75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2"/>
      <c r="K15" s="1" t="s">
        <v>59</v>
      </c>
      <c r="L15" s="1"/>
    </row>
    <row r="16" spans="1:12" ht="12.75">
      <c r="A16" s="1"/>
      <c r="B16" s="1" t="s">
        <v>9</v>
      </c>
      <c r="C16" s="1"/>
      <c r="D16" s="1">
        <v>33425.39</v>
      </c>
      <c r="E16" s="1"/>
      <c r="F16" s="1"/>
      <c r="G16" s="1">
        <v>26592.9</v>
      </c>
      <c r="H16" s="1"/>
      <c r="I16" s="1"/>
      <c r="J16" s="2">
        <f>D16/G16*100</f>
        <v>125.69291051370854</v>
      </c>
      <c r="K16" s="1" t="s">
        <v>60</v>
      </c>
      <c r="L16" s="1"/>
    </row>
    <row r="17" spans="1:12" ht="12.75">
      <c r="A17" s="1"/>
      <c r="B17" s="1" t="s">
        <v>10</v>
      </c>
      <c r="C17" s="1"/>
      <c r="D17" s="1">
        <v>11966.28</v>
      </c>
      <c r="E17" s="1"/>
      <c r="F17" s="1"/>
      <c r="G17" s="1">
        <v>9739.7</v>
      </c>
      <c r="H17" s="1"/>
      <c r="I17" s="1"/>
      <c r="J17" s="2">
        <f>D17/G17*100</f>
        <v>122.86086840457098</v>
      </c>
      <c r="K17" s="1"/>
      <c r="L17" s="1"/>
    </row>
    <row r="18" spans="1:12" ht="12.75">
      <c r="A18" s="1"/>
      <c r="B18" s="1" t="s">
        <v>15</v>
      </c>
      <c r="C18" s="1"/>
      <c r="D18" s="1">
        <v>15130.56</v>
      </c>
      <c r="E18" s="1"/>
      <c r="F18" s="1"/>
      <c r="G18" s="1">
        <v>23735</v>
      </c>
      <c r="H18" s="1"/>
      <c r="I18" s="1"/>
      <c r="J18" s="2">
        <f>D18/G18*100</f>
        <v>63.74788287339372</v>
      </c>
      <c r="K18" s="1"/>
      <c r="L18" s="1"/>
    </row>
    <row r="19" spans="1:12" ht="12.75">
      <c r="A19" s="1"/>
      <c r="B19" s="1" t="s">
        <v>11</v>
      </c>
      <c r="C19" s="1"/>
      <c r="D19" s="1">
        <v>15130.56</v>
      </c>
      <c r="E19" s="1"/>
      <c r="F19" s="1"/>
      <c r="G19" s="1">
        <v>21203.1</v>
      </c>
      <c r="H19" s="1"/>
      <c r="I19" s="1"/>
      <c r="J19" s="2">
        <f>D19/G19*100</f>
        <v>71.36013130155496</v>
      </c>
      <c r="K19" s="1"/>
      <c r="L19" s="1"/>
    </row>
    <row r="20" spans="1:12" ht="12.75">
      <c r="A20" s="1"/>
      <c r="B20" s="1"/>
      <c r="C20" s="1"/>
      <c r="D20" s="3"/>
      <c r="E20" s="1"/>
      <c r="F20" s="1"/>
      <c r="G20" s="1"/>
      <c r="H20" s="1"/>
      <c r="I20" s="1"/>
      <c r="J20" s="2"/>
      <c r="K20" s="1"/>
      <c r="L20" s="1"/>
    </row>
    <row r="21" spans="1:12" ht="12.7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</row>
    <row r="22" spans="1:12" ht="12.75">
      <c r="A22" s="1"/>
      <c r="B22" s="1" t="s">
        <v>7</v>
      </c>
      <c r="C22" s="1"/>
      <c r="D22" s="3">
        <v>246154.16</v>
      </c>
      <c r="E22" s="1"/>
      <c r="F22" s="1"/>
      <c r="G22" s="1">
        <v>273255.7</v>
      </c>
      <c r="H22" s="1"/>
      <c r="I22" s="1"/>
      <c r="J22" s="2">
        <f>D22/G22*100</f>
        <v>90.0819854809982</v>
      </c>
      <c r="K22" s="1"/>
      <c r="L22" s="1"/>
    </row>
    <row r="23" spans="1:12" ht="12.75">
      <c r="A23" s="1"/>
      <c r="B23" s="1" t="s">
        <v>8</v>
      </c>
      <c r="C23" s="1"/>
      <c r="D23" s="1"/>
      <c r="E23" s="1"/>
      <c r="F23" s="1"/>
      <c r="G23" s="1"/>
      <c r="H23" s="1"/>
      <c r="I23" s="1"/>
      <c r="J23" s="2"/>
      <c r="K23" s="1"/>
      <c r="L23" s="1"/>
    </row>
    <row r="24" spans="1:12" ht="12.75">
      <c r="A24" s="1"/>
      <c r="B24" s="1" t="s">
        <v>9</v>
      </c>
      <c r="C24" s="1"/>
      <c r="D24" s="3">
        <v>108757.37</v>
      </c>
      <c r="E24" s="1"/>
      <c r="F24" s="1"/>
      <c r="G24" s="1">
        <v>123726.2</v>
      </c>
      <c r="H24" s="1"/>
      <c r="I24" s="1"/>
      <c r="J24" s="2">
        <f>D24/G24*100</f>
        <v>87.90164896359866</v>
      </c>
      <c r="K24" s="1"/>
      <c r="L24" s="1"/>
    </row>
    <row r="25" spans="1:12" ht="12.75">
      <c r="A25" s="1"/>
      <c r="B25" s="1" t="s">
        <v>10</v>
      </c>
      <c r="C25" s="1"/>
      <c r="D25" s="1">
        <v>38935.13</v>
      </c>
      <c r="E25" s="1"/>
      <c r="F25" s="1"/>
      <c r="G25" s="1">
        <v>44419.2</v>
      </c>
      <c r="H25" s="1"/>
      <c r="I25" s="1"/>
      <c r="J25" s="2">
        <f>D25/G25*100</f>
        <v>87.65382987536921</v>
      </c>
      <c r="K25" s="1"/>
      <c r="L25" s="1"/>
    </row>
    <row r="26" spans="1:12" ht="12.75">
      <c r="A26" s="1"/>
      <c r="B26" s="1" t="s">
        <v>15</v>
      </c>
      <c r="C26" s="1"/>
      <c r="D26" s="1">
        <v>49230.83</v>
      </c>
      <c r="E26" s="1"/>
      <c r="F26" s="1"/>
      <c r="G26" s="1">
        <v>75762.1</v>
      </c>
      <c r="H26" s="1"/>
      <c r="I26" s="1"/>
      <c r="J26" s="2">
        <f>D26/G26*100</f>
        <v>64.98081494573144</v>
      </c>
      <c r="K26" s="1"/>
      <c r="L26" s="1"/>
    </row>
    <row r="27" spans="1:12" ht="12.75">
      <c r="A27" s="1"/>
      <c r="B27" s="1" t="s">
        <v>11</v>
      </c>
      <c r="C27" s="1"/>
      <c r="D27" s="1">
        <v>49230.83</v>
      </c>
      <c r="E27" s="1"/>
      <c r="F27" s="1"/>
      <c r="G27" s="1">
        <v>29348.2</v>
      </c>
      <c r="H27" s="1"/>
      <c r="I27" s="1"/>
      <c r="J27" s="2">
        <f>D27/G27*100</f>
        <v>167.74735758922185</v>
      </c>
      <c r="K27" s="1"/>
      <c r="L27" s="1"/>
    </row>
    <row r="28" spans="1:12" ht="12.75">
      <c r="A28" s="1"/>
      <c r="B28" s="1"/>
      <c r="C28" s="1"/>
      <c r="D28" s="3"/>
      <c r="E28" s="1"/>
      <c r="F28" s="1"/>
      <c r="G28" s="1"/>
      <c r="H28" s="1"/>
      <c r="I28" s="1"/>
      <c r="J28" s="2"/>
      <c r="K28" s="1"/>
      <c r="L28" s="1"/>
    </row>
    <row r="29" spans="1:12" ht="12.75">
      <c r="A29" s="1" t="s">
        <v>13</v>
      </c>
      <c r="B29" s="1"/>
      <c r="C29" s="1"/>
      <c r="D29" s="2"/>
      <c r="E29" s="1"/>
      <c r="F29" s="1"/>
      <c r="G29" s="1"/>
      <c r="H29" s="1"/>
      <c r="I29" s="1"/>
      <c r="J29" s="2"/>
      <c r="K29" s="1"/>
      <c r="L29" s="1"/>
    </row>
    <row r="30" spans="1:12" ht="12.75">
      <c r="A30" s="1"/>
      <c r="B30" s="1" t="s">
        <v>7</v>
      </c>
      <c r="C30" s="1"/>
      <c r="D30" s="1">
        <v>5402.231</v>
      </c>
      <c r="E30" s="1"/>
      <c r="F30" s="1"/>
      <c r="G30" s="1">
        <v>6035.9</v>
      </c>
      <c r="H30" s="1"/>
      <c r="I30" s="1"/>
      <c r="J30" s="2">
        <f>D30/G30*100</f>
        <v>89.50166503752548</v>
      </c>
      <c r="K30" s="1"/>
      <c r="L30" s="1"/>
    </row>
    <row r="31" spans="1:12" ht="12.75">
      <c r="A31" s="1"/>
      <c r="B31" s="1" t="s">
        <v>8</v>
      </c>
      <c r="C31" s="1"/>
      <c r="D31" s="1"/>
      <c r="E31" s="1"/>
      <c r="F31" s="1"/>
      <c r="G31" s="1"/>
      <c r="H31" s="1"/>
      <c r="I31" s="1"/>
      <c r="J31" s="2"/>
      <c r="K31" s="1"/>
      <c r="L31" s="1"/>
    </row>
    <row r="32" spans="1:12" ht="12.75">
      <c r="A32" s="1"/>
      <c r="B32" s="1" t="s">
        <v>9</v>
      </c>
      <c r="C32" s="1"/>
      <c r="D32" s="1">
        <v>2386.85</v>
      </c>
      <c r="E32" s="1"/>
      <c r="F32" s="1"/>
      <c r="G32" s="1">
        <v>2787.8</v>
      </c>
      <c r="H32" s="1"/>
      <c r="I32" s="1"/>
      <c r="J32" s="2">
        <f>D32/G32*100</f>
        <v>85.61769136953869</v>
      </c>
      <c r="K32" s="1"/>
      <c r="L32" s="1"/>
    </row>
    <row r="33" spans="1:12" ht="12.75">
      <c r="A33" s="1"/>
      <c r="B33" s="1" t="s">
        <v>10</v>
      </c>
      <c r="C33" s="1"/>
      <c r="D33" s="1">
        <v>854.501</v>
      </c>
      <c r="E33" s="1"/>
      <c r="F33" s="1"/>
      <c r="G33" s="1">
        <v>998</v>
      </c>
      <c r="H33" s="1"/>
      <c r="I33" s="1"/>
      <c r="J33" s="2">
        <f>D33/G33*100</f>
        <v>85.62134268537073</v>
      </c>
      <c r="K33" s="1"/>
      <c r="L33" s="1"/>
    </row>
    <row r="34" spans="1:12" ht="12.75">
      <c r="A34" s="1"/>
      <c r="B34" s="1" t="s">
        <v>15</v>
      </c>
      <c r="C34" s="1"/>
      <c r="D34" s="1">
        <v>1080.44</v>
      </c>
      <c r="E34" s="1"/>
      <c r="F34" s="1"/>
      <c r="G34" s="1">
        <v>702.4</v>
      </c>
      <c r="H34" s="1"/>
      <c r="I34" s="1"/>
      <c r="J34" s="2">
        <f>D34/G34*100</f>
        <v>153.8211845102506</v>
      </c>
      <c r="K34" s="1"/>
      <c r="L34" s="1"/>
    </row>
    <row r="35" spans="1:12" ht="12.75">
      <c r="A35" s="1"/>
      <c r="B35" s="1" t="s">
        <v>11</v>
      </c>
      <c r="C35" s="1"/>
      <c r="D35" s="1">
        <v>1080.44</v>
      </c>
      <c r="E35" s="1"/>
      <c r="F35" s="1"/>
      <c r="G35" s="1">
        <v>1547.7</v>
      </c>
      <c r="H35" s="1"/>
      <c r="I35" s="1"/>
      <c r="J35" s="2">
        <f>D35/G35*100</f>
        <v>69.809394585514</v>
      </c>
      <c r="K35" s="1"/>
      <c r="L35" s="1"/>
    </row>
    <row r="36" spans="1:12" ht="12.75">
      <c r="A36" s="1"/>
      <c r="B36" s="1"/>
      <c r="C36" s="1"/>
      <c r="D36" s="4"/>
      <c r="E36" s="1"/>
      <c r="F36" s="1"/>
      <c r="G36" s="1"/>
      <c r="H36" s="1"/>
      <c r="I36" s="1"/>
      <c r="J36" s="2"/>
      <c r="K36" s="1"/>
      <c r="L36" s="1"/>
    </row>
    <row r="37" spans="1:12" ht="12.75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</row>
    <row r="38" spans="1:12" ht="12.75">
      <c r="A38" s="1"/>
      <c r="B38" s="1" t="s">
        <v>7</v>
      </c>
      <c r="C38" s="1"/>
      <c r="D38" s="1">
        <v>26543.9</v>
      </c>
      <c r="E38" s="1"/>
      <c r="F38" s="1"/>
      <c r="G38" s="3">
        <v>45983.3</v>
      </c>
      <c r="H38" s="1"/>
      <c r="I38" s="1"/>
      <c r="J38" s="2">
        <f>D38/G38*100</f>
        <v>57.72508715120489</v>
      </c>
      <c r="K38" s="1"/>
      <c r="L38" s="1"/>
    </row>
    <row r="39" spans="1:12" ht="12.75">
      <c r="A39" s="1"/>
      <c r="B39" s="1" t="s">
        <v>8</v>
      </c>
      <c r="C39" s="1"/>
      <c r="D39" s="1"/>
      <c r="E39" s="1"/>
      <c r="F39" s="1"/>
      <c r="G39" s="1"/>
      <c r="H39" s="1"/>
      <c r="I39" s="1"/>
      <c r="J39" s="2"/>
      <c r="K39" s="1"/>
      <c r="L39" s="1"/>
    </row>
    <row r="40" spans="1:12" ht="12.75">
      <c r="A40" s="1"/>
      <c r="B40" s="1" t="s">
        <v>9</v>
      </c>
      <c r="C40" s="1"/>
      <c r="D40" s="1">
        <v>11727.79</v>
      </c>
      <c r="E40" s="1"/>
      <c r="F40" s="1"/>
      <c r="G40" s="3">
        <v>26572.7</v>
      </c>
      <c r="H40" s="1"/>
      <c r="I40" s="1"/>
      <c r="J40" s="2">
        <f>D40/G40*100</f>
        <v>44.134732262811085</v>
      </c>
      <c r="K40" s="1"/>
      <c r="L40" s="1"/>
    </row>
    <row r="41" spans="1:12" ht="12.75">
      <c r="A41" s="1"/>
      <c r="B41" s="1" t="s">
        <v>10</v>
      </c>
      <c r="C41" s="1"/>
      <c r="D41" s="1">
        <v>4198.55</v>
      </c>
      <c r="E41" s="1"/>
      <c r="F41" s="1"/>
      <c r="G41" s="3">
        <v>9513.1</v>
      </c>
      <c r="H41" s="1"/>
      <c r="I41" s="1"/>
      <c r="J41" s="2">
        <f>D41/G41*100</f>
        <v>44.13440413745256</v>
      </c>
      <c r="K41" s="1"/>
      <c r="L41" s="1"/>
    </row>
    <row r="42" spans="1:12" ht="12.75">
      <c r="A42" s="1"/>
      <c r="B42" s="1" t="s">
        <v>15</v>
      </c>
      <c r="C42" s="1"/>
      <c r="D42" s="1">
        <v>5308.78</v>
      </c>
      <c r="E42" s="1"/>
      <c r="F42" s="1"/>
      <c r="G42" s="3">
        <v>969</v>
      </c>
      <c r="H42" s="1"/>
      <c r="I42" s="1"/>
      <c r="J42" s="2">
        <f>D42/G42*100</f>
        <v>547.8617131062952</v>
      </c>
      <c r="K42" s="1"/>
      <c r="L42" s="1"/>
    </row>
    <row r="43" spans="1:12" ht="12.75">
      <c r="A43" s="1"/>
      <c r="B43" s="1" t="s">
        <v>11</v>
      </c>
      <c r="C43" s="1"/>
      <c r="D43" s="1">
        <v>5308.78</v>
      </c>
      <c r="E43" s="1"/>
      <c r="F43" s="1"/>
      <c r="G43" s="3">
        <v>8928.5</v>
      </c>
      <c r="H43" s="1"/>
      <c r="I43" s="1"/>
      <c r="J43" s="2">
        <f>D43/G43*100</f>
        <v>59.45881167049336</v>
      </c>
      <c r="K43" s="1"/>
      <c r="L43" s="1"/>
    </row>
    <row r="44" spans="1:12" ht="12.75">
      <c r="A44" s="1"/>
      <c r="B44" s="1"/>
      <c r="C44" s="1"/>
      <c r="D44" s="1"/>
      <c r="E44" s="1"/>
      <c r="F44" s="1"/>
      <c r="G44" s="3"/>
      <c r="H44" s="1"/>
      <c r="I44" s="1"/>
      <c r="J44" s="2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  <c r="L46" s="1"/>
    </row>
    <row r="47" spans="1:12" ht="12.75">
      <c r="A47" s="1" t="s">
        <v>16</v>
      </c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</row>
    <row r="48" spans="1:12" ht="12.75">
      <c r="A48" s="1"/>
      <c r="B48" s="1" t="s">
        <v>7</v>
      </c>
      <c r="C48" s="1"/>
      <c r="D48" s="1">
        <v>1356.6</v>
      </c>
      <c r="E48" s="1"/>
      <c r="F48" s="1"/>
      <c r="G48" s="1"/>
      <c r="H48" s="1"/>
      <c r="I48" s="1"/>
      <c r="J48" s="2"/>
      <c r="K48" s="1"/>
      <c r="L48" s="1"/>
    </row>
    <row r="49" spans="1:12" ht="12.75">
      <c r="A49" s="1"/>
      <c r="B49" s="1" t="s">
        <v>8</v>
      </c>
      <c r="C49" s="1"/>
      <c r="D49" s="1"/>
      <c r="E49" s="1"/>
      <c r="F49" s="1"/>
      <c r="G49" s="1"/>
      <c r="H49" s="1"/>
      <c r="I49" s="1"/>
      <c r="J49" s="2"/>
      <c r="K49" s="1"/>
      <c r="L49" s="1"/>
    </row>
    <row r="50" spans="1:12" ht="12.75">
      <c r="A50" s="1"/>
      <c r="B50" s="1" t="s">
        <v>9</v>
      </c>
      <c r="C50" s="1"/>
      <c r="D50" s="1"/>
      <c r="E50" s="1"/>
      <c r="F50" s="1"/>
      <c r="G50" s="1"/>
      <c r="H50" s="1"/>
      <c r="I50" s="1"/>
      <c r="J50" s="2"/>
      <c r="K50" s="1"/>
      <c r="L50" s="1"/>
    </row>
    <row r="51" spans="1:12" ht="12.75">
      <c r="A51" s="1"/>
      <c r="B51" s="1" t="s">
        <v>10</v>
      </c>
      <c r="C51" s="1"/>
      <c r="D51" s="1"/>
      <c r="E51" s="1"/>
      <c r="F51" s="1"/>
      <c r="G51" s="1"/>
      <c r="H51" s="1"/>
      <c r="I51" s="1"/>
      <c r="J51" s="2"/>
      <c r="K51" s="1"/>
      <c r="L51" s="1"/>
    </row>
    <row r="52" spans="1:12" ht="12.75">
      <c r="A52" s="1"/>
      <c r="B52" s="1" t="s">
        <v>15</v>
      </c>
      <c r="C52" s="1"/>
      <c r="D52" s="1"/>
      <c r="E52" s="1"/>
      <c r="F52" s="1"/>
      <c r="G52" s="1"/>
      <c r="H52" s="1"/>
      <c r="I52" s="1"/>
      <c r="J52" s="2"/>
      <c r="K52" s="1"/>
      <c r="L52" s="1"/>
    </row>
    <row r="53" spans="1:12" ht="12.75">
      <c r="A53" s="1"/>
      <c r="B53" s="1" t="s">
        <v>11</v>
      </c>
      <c r="C53" s="1"/>
      <c r="D53" s="1">
        <v>1356.6</v>
      </c>
      <c r="E53" s="1"/>
      <c r="F53" s="1"/>
      <c r="G53" s="1"/>
      <c r="H53" s="1"/>
      <c r="I53" s="1"/>
      <c r="J53" s="2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</row>
    <row r="55" spans="1:12" ht="12.75">
      <c r="A55" s="1" t="s">
        <v>14</v>
      </c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</row>
    <row r="56" spans="1:12" ht="12.75">
      <c r="A56" s="1"/>
      <c r="B56" s="1" t="s">
        <v>7</v>
      </c>
      <c r="C56" s="1"/>
      <c r="D56" s="3">
        <f>D14+D22+D30+D38+D48</f>
        <v>355109.681</v>
      </c>
      <c r="E56" s="1"/>
      <c r="F56" s="1"/>
      <c r="G56" s="3">
        <f>G14+G22+G30+G38+G48</f>
        <v>406545.60000000003</v>
      </c>
      <c r="H56" s="1"/>
      <c r="I56" s="1"/>
      <c r="J56" s="2">
        <f>D56/G56*100</f>
        <v>87.34805665096363</v>
      </c>
      <c r="K56" s="1"/>
      <c r="L56" s="1"/>
    </row>
    <row r="57" spans="1:12" ht="12.75">
      <c r="A57" s="1"/>
      <c r="B57" s="1" t="s">
        <v>8</v>
      </c>
      <c r="C57" s="1"/>
      <c r="D57" s="1"/>
      <c r="E57" s="1"/>
      <c r="F57" s="1"/>
      <c r="G57" s="3"/>
      <c r="H57" s="1"/>
      <c r="I57" s="1"/>
      <c r="J57" s="2"/>
      <c r="K57" s="1"/>
      <c r="L57" s="1"/>
    </row>
    <row r="58" spans="1:12" ht="12.75">
      <c r="A58" s="1"/>
      <c r="B58" s="1" t="s">
        <v>9</v>
      </c>
      <c r="C58" s="1"/>
      <c r="D58" s="3">
        <f>D16+D24+D32+D40+D50</f>
        <v>156297.40000000002</v>
      </c>
      <c r="E58" s="1"/>
      <c r="F58" s="1"/>
      <c r="G58" s="3">
        <f>G16+G24+G32+G40+G50</f>
        <v>179679.6</v>
      </c>
      <c r="H58" s="1"/>
      <c r="I58" s="1"/>
      <c r="J58" s="2">
        <f>D58/G58*100</f>
        <v>86.98672525985144</v>
      </c>
      <c r="K58" s="1"/>
      <c r="L58" s="1"/>
    </row>
    <row r="59" spans="1:12" ht="12.75">
      <c r="A59" s="1"/>
      <c r="B59" s="1" t="s">
        <v>10</v>
      </c>
      <c r="C59" s="1"/>
      <c r="D59" s="3">
        <f>D17+D25+D33+D41+D51</f>
        <v>55954.460999999996</v>
      </c>
      <c r="E59" s="1"/>
      <c r="F59" s="1"/>
      <c r="G59" s="3">
        <f>G17+G25+G33+G41+G51</f>
        <v>64669.99999999999</v>
      </c>
      <c r="H59" s="1"/>
      <c r="I59" s="1"/>
      <c r="J59" s="2">
        <f>D59/G59*100</f>
        <v>86.52305705891449</v>
      </c>
      <c r="K59" s="1"/>
      <c r="L59" s="1"/>
    </row>
    <row r="60" spans="1:12" ht="12.75">
      <c r="A60" s="1"/>
      <c r="B60" s="1" t="s">
        <v>15</v>
      </c>
      <c r="C60" s="1"/>
      <c r="D60" s="3">
        <f>D18+D26+D34+D42+D52</f>
        <v>70750.61</v>
      </c>
      <c r="E60" s="1"/>
      <c r="F60" s="1"/>
      <c r="G60" s="3">
        <f>G18+G26+G34+G42+G52</f>
        <v>101168.5</v>
      </c>
      <c r="H60" s="1"/>
      <c r="I60" s="1"/>
      <c r="J60" s="2">
        <f>D60/G60*100</f>
        <v>69.933437779546</v>
      </c>
      <c r="K60" s="1"/>
      <c r="L60" s="1"/>
    </row>
    <row r="61" spans="1:12" ht="12.75">
      <c r="A61" s="1"/>
      <c r="B61" s="1" t="s">
        <v>11</v>
      </c>
      <c r="C61" s="1"/>
      <c r="D61" s="3">
        <f>D19+D27+D35+D43+D53</f>
        <v>72107.21</v>
      </c>
      <c r="E61" s="1"/>
      <c r="F61" s="1"/>
      <c r="G61" s="3">
        <f>G19+G27+G35+G43+G53</f>
        <v>61027.5</v>
      </c>
      <c r="H61" s="1"/>
      <c r="I61" s="1"/>
      <c r="J61" s="2">
        <f>D61/G61*100</f>
        <v>118.1552742616034</v>
      </c>
      <c r="K61" s="1"/>
      <c r="L61" s="1"/>
    </row>
    <row r="62" spans="1:12" ht="12.75">
      <c r="A62" s="1"/>
      <c r="B62" s="1"/>
      <c r="C62" s="1"/>
      <c r="D62" s="1"/>
      <c r="E62" s="1"/>
      <c r="F62" s="1"/>
      <c r="G62" s="3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3"/>
      <c r="H63" s="1"/>
      <c r="I63" s="1"/>
      <c r="J63" s="1"/>
      <c r="K63" s="1"/>
      <c r="L63" s="1"/>
    </row>
    <row r="64" spans="1:12" ht="12.75">
      <c r="A64" s="1"/>
      <c r="B64" s="1"/>
      <c r="C64" s="1" t="s">
        <v>17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 t="s">
        <v>69</v>
      </c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 t="s">
        <v>71</v>
      </c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 t="s">
        <v>72</v>
      </c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 t="s">
        <v>0</v>
      </c>
      <c r="E69" s="1"/>
      <c r="F69" s="1"/>
      <c r="G69" s="1" t="s">
        <v>2</v>
      </c>
      <c r="H69" s="1"/>
      <c r="I69" s="1" t="s">
        <v>4</v>
      </c>
      <c r="J69" s="1"/>
      <c r="K69" s="1" t="s">
        <v>57</v>
      </c>
      <c r="L69" s="1"/>
    </row>
    <row r="70" spans="1:12" ht="12.75">
      <c r="A70" s="1"/>
      <c r="B70" s="1"/>
      <c r="C70" s="1"/>
      <c r="D70" s="1" t="s">
        <v>1</v>
      </c>
      <c r="E70" s="1"/>
      <c r="F70" s="1"/>
      <c r="G70" s="1" t="s">
        <v>3</v>
      </c>
      <c r="H70" s="1"/>
      <c r="I70" s="1" t="s">
        <v>5</v>
      </c>
      <c r="J70" s="1"/>
      <c r="K70" s="1" t="s">
        <v>56</v>
      </c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12</v>
      </c>
      <c r="B72" s="1"/>
      <c r="C72" s="1"/>
      <c r="D72" s="1"/>
      <c r="E72" s="1"/>
      <c r="F72" s="1"/>
      <c r="G72" s="1"/>
      <c r="H72" s="1"/>
      <c r="I72" s="1"/>
      <c r="J72" s="2"/>
      <c r="K72" s="1"/>
      <c r="L72" s="1"/>
    </row>
    <row r="73" spans="1:12" ht="12.75">
      <c r="A73" s="1"/>
      <c r="B73" s="1" t="s">
        <v>7</v>
      </c>
      <c r="C73" s="1"/>
      <c r="D73" s="3">
        <v>246154.16</v>
      </c>
      <c r="E73" s="1"/>
      <c r="F73" s="1"/>
      <c r="G73" s="1">
        <v>273255.7</v>
      </c>
      <c r="H73" s="1"/>
      <c r="I73" s="1"/>
      <c r="J73" s="2">
        <f>D73/G73*100</f>
        <v>90.0819854809982</v>
      </c>
      <c r="K73" s="2">
        <f>100-J73</f>
        <v>9.918014519001801</v>
      </c>
      <c r="L73" s="1"/>
    </row>
    <row r="74" spans="1:12" ht="12.75">
      <c r="A74" s="1"/>
      <c r="B74" s="1" t="s">
        <v>8</v>
      </c>
      <c r="C74" s="1"/>
      <c r="D74" s="1"/>
      <c r="E74" s="1"/>
      <c r="F74" s="1"/>
      <c r="G74" s="1"/>
      <c r="H74" s="1"/>
      <c r="I74" s="1"/>
      <c r="J74" s="2"/>
      <c r="K74" s="1"/>
      <c r="L74" s="1"/>
    </row>
    <row r="75" spans="1:12" ht="12.75">
      <c r="A75" s="1"/>
      <c r="B75" s="1" t="s">
        <v>9</v>
      </c>
      <c r="C75" s="1"/>
      <c r="D75" s="3">
        <v>108757.37</v>
      </c>
      <c r="E75" s="1"/>
      <c r="F75" s="1"/>
      <c r="G75" s="1">
        <v>123726.2</v>
      </c>
      <c r="H75" s="1"/>
      <c r="I75" s="1"/>
      <c r="J75" s="2">
        <f>D75/G75*100</f>
        <v>87.90164896359866</v>
      </c>
      <c r="K75" s="2">
        <f>100-J75</f>
        <v>12.09835103640134</v>
      </c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 t="s">
        <v>18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 t="s">
        <v>55</v>
      </c>
      <c r="I78" s="1"/>
      <c r="J78" s="1"/>
      <c r="K78" s="1"/>
      <c r="L78" s="1"/>
    </row>
    <row r="79" spans="1:12" ht="12.75">
      <c r="A79" s="1" t="s">
        <v>20</v>
      </c>
      <c r="B79" s="1"/>
      <c r="C79" s="1">
        <v>103</v>
      </c>
      <c r="D79" s="3">
        <v>1633.19</v>
      </c>
      <c r="E79" s="3"/>
      <c r="F79" s="1"/>
      <c r="G79" s="1">
        <v>2464.1</v>
      </c>
      <c r="H79" s="1"/>
      <c r="I79" s="1"/>
      <c r="J79" s="2">
        <f>D79*100/G79</f>
        <v>66.27937177874274</v>
      </c>
      <c r="K79" s="2">
        <f>100-J79</f>
        <v>33.72062822125726</v>
      </c>
      <c r="L79" s="1"/>
    </row>
    <row r="80" spans="1:12" ht="12.75">
      <c r="A80" s="1" t="s">
        <v>21</v>
      </c>
      <c r="B80" s="1"/>
      <c r="C80" s="1">
        <v>287</v>
      </c>
      <c r="D80" s="3">
        <v>4550.72</v>
      </c>
      <c r="E80" s="3"/>
      <c r="F80" s="1"/>
      <c r="G80" s="1">
        <v>5541.8</v>
      </c>
      <c r="H80" s="1"/>
      <c r="I80" s="1"/>
      <c r="J80" s="2">
        <f aca="true" t="shared" si="0" ref="J80:J115">D80*100/G80</f>
        <v>82.11627990905481</v>
      </c>
      <c r="K80" s="2">
        <f aca="true" t="shared" si="1" ref="K80:K115">100-J80</f>
        <v>17.88372009094519</v>
      </c>
      <c r="L80" s="1"/>
    </row>
    <row r="81" spans="1:12" ht="12.75">
      <c r="A81" s="1" t="s">
        <v>22</v>
      </c>
      <c r="B81" s="1"/>
      <c r="C81" s="1">
        <v>123</v>
      </c>
      <c r="D81" s="3">
        <v>1950.3</v>
      </c>
      <c r="E81" s="3"/>
      <c r="F81" s="1"/>
      <c r="G81" s="1">
        <v>2784.3</v>
      </c>
      <c r="H81" s="1"/>
      <c r="I81" s="1"/>
      <c r="J81" s="2">
        <f t="shared" si="0"/>
        <v>70.0463312143088</v>
      </c>
      <c r="K81" s="2">
        <f t="shared" si="1"/>
        <v>29.953668785691207</v>
      </c>
      <c r="L81" s="1"/>
    </row>
    <row r="82" spans="1:12" ht="12.75">
      <c r="A82" s="1" t="s">
        <v>23</v>
      </c>
      <c r="B82" s="1"/>
      <c r="C82" s="1">
        <v>154</v>
      </c>
      <c r="D82" s="3">
        <v>2441.84</v>
      </c>
      <c r="E82" s="3"/>
      <c r="F82" s="1"/>
      <c r="G82" s="1">
        <v>2784.3</v>
      </c>
      <c r="H82" s="1"/>
      <c r="I82" s="1"/>
      <c r="J82" s="2">
        <f t="shared" si="0"/>
        <v>87.70031964946305</v>
      </c>
      <c r="K82" s="2">
        <f t="shared" si="1"/>
        <v>12.299680350536946</v>
      </c>
      <c r="L82" s="1"/>
    </row>
    <row r="83" spans="1:12" ht="12.75">
      <c r="A83" s="1" t="s">
        <v>24</v>
      </c>
      <c r="B83" s="1"/>
      <c r="C83" s="1">
        <v>217</v>
      </c>
      <c r="D83" s="3">
        <v>3440.79</v>
      </c>
      <c r="E83" s="3"/>
      <c r="F83" s="1"/>
      <c r="G83" s="1">
        <v>4403.9</v>
      </c>
      <c r="H83" s="1"/>
      <c r="I83" s="1"/>
      <c r="J83" s="2">
        <f t="shared" si="0"/>
        <v>78.13052067485638</v>
      </c>
      <c r="K83" s="2">
        <f t="shared" si="1"/>
        <v>21.869479325143615</v>
      </c>
      <c r="L83" s="1"/>
    </row>
    <row r="84" spans="1:12" ht="12.75">
      <c r="A84" s="1" t="s">
        <v>25</v>
      </c>
      <c r="B84" s="1"/>
      <c r="C84" s="1">
        <v>135</v>
      </c>
      <c r="D84" s="3">
        <v>2140.58</v>
      </c>
      <c r="E84" s="3"/>
      <c r="F84" s="1"/>
      <c r="G84" s="1">
        <v>4643.4</v>
      </c>
      <c r="H84" s="1"/>
      <c r="I84" s="1"/>
      <c r="J84" s="2">
        <f t="shared" si="0"/>
        <v>46.099409915148385</v>
      </c>
      <c r="K84" s="2">
        <f t="shared" si="1"/>
        <v>53.900590084851615</v>
      </c>
      <c r="L84" s="1"/>
    </row>
    <row r="85" spans="1:12" ht="12.75">
      <c r="A85" s="1" t="s">
        <v>26</v>
      </c>
      <c r="B85" s="1"/>
      <c r="C85" s="1">
        <v>156</v>
      </c>
      <c r="D85" s="3">
        <v>2473.56</v>
      </c>
      <c r="E85" s="3"/>
      <c r="F85" s="1"/>
      <c r="G85" s="1">
        <v>3427.2</v>
      </c>
      <c r="H85" s="1"/>
      <c r="I85" s="1"/>
      <c r="J85" s="2">
        <f t="shared" si="0"/>
        <v>72.17436974789916</v>
      </c>
      <c r="K85" s="2">
        <f t="shared" si="1"/>
        <v>27.825630252100837</v>
      </c>
      <c r="L85" s="1"/>
    </row>
    <row r="86" spans="1:12" ht="12.75">
      <c r="A86" s="1" t="s">
        <v>27</v>
      </c>
      <c r="B86" s="1"/>
      <c r="C86" s="1">
        <v>149</v>
      </c>
      <c r="D86" s="3">
        <v>2362.56</v>
      </c>
      <c r="E86" s="3"/>
      <c r="F86" s="1"/>
      <c r="G86" s="1">
        <v>3301.4</v>
      </c>
      <c r="H86" s="1"/>
      <c r="I86" s="1"/>
      <c r="J86" s="2">
        <f t="shared" si="0"/>
        <v>71.56236748046283</v>
      </c>
      <c r="K86" s="2">
        <f t="shared" si="1"/>
        <v>28.437632519537175</v>
      </c>
      <c r="L86" s="1"/>
    </row>
    <row r="87" spans="1:12" ht="12.75">
      <c r="A87" s="1" t="s">
        <v>28</v>
      </c>
      <c r="B87" s="1"/>
      <c r="C87" s="1">
        <v>234</v>
      </c>
      <c r="D87" s="3">
        <v>3710.34</v>
      </c>
      <c r="E87" s="3"/>
      <c r="F87" s="1"/>
      <c r="G87" s="1">
        <v>8256.5</v>
      </c>
      <c r="H87" s="1"/>
      <c r="I87" s="1"/>
      <c r="J87" s="2">
        <f t="shared" si="0"/>
        <v>44.93841216011627</v>
      </c>
      <c r="K87" s="2">
        <f t="shared" si="1"/>
        <v>55.06158783988373</v>
      </c>
      <c r="L87" s="1"/>
    </row>
    <row r="88" spans="1:12" ht="12.75">
      <c r="A88" s="1" t="s">
        <v>29</v>
      </c>
      <c r="B88" s="1"/>
      <c r="C88" s="1">
        <v>113</v>
      </c>
      <c r="D88" s="3">
        <v>1791.74</v>
      </c>
      <c r="E88" s="3"/>
      <c r="F88" s="1"/>
      <c r="G88" s="1">
        <v>2370</v>
      </c>
      <c r="H88" s="1"/>
      <c r="I88" s="1"/>
      <c r="J88" s="2">
        <f t="shared" si="0"/>
        <v>75.60084388185653</v>
      </c>
      <c r="K88" s="2">
        <f t="shared" si="1"/>
        <v>24.399156118143466</v>
      </c>
      <c r="L88" s="1"/>
    </row>
    <row r="89" spans="1:12" ht="12.75">
      <c r="A89" s="1" t="s">
        <v>30</v>
      </c>
      <c r="B89" s="1"/>
      <c r="C89" s="1">
        <v>117</v>
      </c>
      <c r="D89" s="3">
        <v>1855.17</v>
      </c>
      <c r="E89" s="3"/>
      <c r="F89" s="1"/>
      <c r="G89" s="1">
        <v>2448.2</v>
      </c>
      <c r="H89" s="1"/>
      <c r="I89" s="1"/>
      <c r="J89" s="2">
        <f t="shared" si="0"/>
        <v>75.77689731231109</v>
      </c>
      <c r="K89" s="2">
        <f t="shared" si="1"/>
        <v>24.223102687688908</v>
      </c>
      <c r="L89" s="1"/>
    </row>
    <row r="90" spans="1:12" ht="12.75">
      <c r="A90" s="1" t="s">
        <v>31</v>
      </c>
      <c r="B90" s="1"/>
      <c r="C90" s="1">
        <v>119</v>
      </c>
      <c r="D90" s="3">
        <v>1886.88</v>
      </c>
      <c r="E90" s="3"/>
      <c r="F90" s="1"/>
      <c r="G90" s="1">
        <v>2288.1</v>
      </c>
      <c r="H90" s="1"/>
      <c r="I90" s="1"/>
      <c r="J90" s="2">
        <f t="shared" si="0"/>
        <v>82.46492723220139</v>
      </c>
      <c r="K90" s="2">
        <f t="shared" si="1"/>
        <v>17.53507276779861</v>
      </c>
      <c r="L90" s="1"/>
    </row>
    <row r="91" spans="1:12" ht="12.75">
      <c r="A91" s="1" t="s">
        <v>32</v>
      </c>
      <c r="B91" s="1"/>
      <c r="C91" s="1">
        <v>185</v>
      </c>
      <c r="D91" s="3">
        <v>2933.39</v>
      </c>
      <c r="E91" s="3"/>
      <c r="F91" s="1"/>
      <c r="G91" s="1">
        <v>3226.8</v>
      </c>
      <c r="H91" s="1"/>
      <c r="I91" s="1"/>
      <c r="J91" s="2">
        <f t="shared" si="0"/>
        <v>90.90709061609024</v>
      </c>
      <c r="K91" s="2">
        <f t="shared" si="1"/>
        <v>9.092909383909756</v>
      </c>
      <c r="L91" s="1"/>
    </row>
    <row r="92" spans="1:12" ht="12.75">
      <c r="A92" s="1" t="s">
        <v>33</v>
      </c>
      <c r="B92" s="1"/>
      <c r="C92" s="1">
        <v>153</v>
      </c>
      <c r="D92" s="3">
        <v>2426</v>
      </c>
      <c r="E92" s="3"/>
      <c r="F92" s="1"/>
      <c r="G92" s="1">
        <v>2955.4</v>
      </c>
      <c r="H92" s="1"/>
      <c r="I92" s="1"/>
      <c r="J92" s="2">
        <f t="shared" si="0"/>
        <v>82.0870271367666</v>
      </c>
      <c r="K92" s="2">
        <f t="shared" si="1"/>
        <v>17.912972863233406</v>
      </c>
      <c r="L92" s="1"/>
    </row>
    <row r="93" spans="1:12" ht="12.75">
      <c r="A93" s="1" t="s">
        <v>34</v>
      </c>
      <c r="B93" s="1"/>
      <c r="C93" s="1">
        <v>268</v>
      </c>
      <c r="D93" s="3">
        <v>4249.44</v>
      </c>
      <c r="E93" s="3"/>
      <c r="F93" s="1"/>
      <c r="G93" s="1">
        <v>4274.3</v>
      </c>
      <c r="H93" s="1"/>
      <c r="I93" s="1"/>
      <c r="J93" s="2">
        <f t="shared" si="0"/>
        <v>99.41838429684391</v>
      </c>
      <c r="K93" s="2">
        <f t="shared" si="1"/>
        <v>0.5816157031560891</v>
      </c>
      <c r="L93" s="1"/>
    </row>
    <row r="94" spans="1:12" ht="12.75">
      <c r="A94" s="1" t="s">
        <v>35</v>
      </c>
      <c r="B94" s="1"/>
      <c r="C94" s="1">
        <v>280</v>
      </c>
      <c r="D94" s="3">
        <v>4439.73</v>
      </c>
      <c r="E94" s="3"/>
      <c r="F94" s="1"/>
      <c r="G94" s="1">
        <v>4333</v>
      </c>
      <c r="H94" s="1"/>
      <c r="I94" s="1"/>
      <c r="J94" s="2">
        <f t="shared" si="0"/>
        <v>102.46318947611353</v>
      </c>
      <c r="K94" s="2">
        <f t="shared" si="1"/>
        <v>-2.463189476113527</v>
      </c>
      <c r="L94" s="1"/>
    </row>
    <row r="95" spans="1:12" ht="12.75">
      <c r="A95" s="1" t="s">
        <v>36</v>
      </c>
      <c r="B95" s="1"/>
      <c r="C95" s="1">
        <v>121</v>
      </c>
      <c r="D95" s="3">
        <v>1918.6</v>
      </c>
      <c r="E95" s="3"/>
      <c r="F95" s="1"/>
      <c r="G95" s="1">
        <v>2808.8</v>
      </c>
      <c r="H95" s="1"/>
      <c r="I95" s="1"/>
      <c r="J95" s="2">
        <f t="shared" si="0"/>
        <v>68.30675021361435</v>
      </c>
      <c r="K95" s="2">
        <f t="shared" si="1"/>
        <v>31.69324978638565</v>
      </c>
      <c r="L95" s="1"/>
    </row>
    <row r="96" spans="1:12" ht="12.75">
      <c r="A96" s="1" t="s">
        <v>37</v>
      </c>
      <c r="B96" s="1"/>
      <c r="C96" s="1">
        <v>105</v>
      </c>
      <c r="D96" s="3">
        <v>1664.9</v>
      </c>
      <c r="E96" s="3"/>
      <c r="F96" s="1"/>
      <c r="G96" s="1">
        <v>2401.7</v>
      </c>
      <c r="H96" s="1"/>
      <c r="I96" s="1"/>
      <c r="J96" s="2">
        <f t="shared" si="0"/>
        <v>69.32173044093767</v>
      </c>
      <c r="K96" s="2">
        <f t="shared" si="1"/>
        <v>30.67826955906233</v>
      </c>
      <c r="L96" s="1"/>
    </row>
    <row r="97" spans="1:12" ht="12.75">
      <c r="A97" s="1" t="s">
        <v>38</v>
      </c>
      <c r="B97" s="1"/>
      <c r="C97" s="1">
        <v>201</v>
      </c>
      <c r="D97" s="3">
        <v>3187.1</v>
      </c>
      <c r="E97" s="3"/>
      <c r="F97" s="1"/>
      <c r="G97" s="1">
        <v>3098.5</v>
      </c>
      <c r="H97" s="1"/>
      <c r="I97" s="1"/>
      <c r="J97" s="2">
        <f t="shared" si="0"/>
        <v>102.85944812005809</v>
      </c>
      <c r="K97" s="2">
        <f t="shared" si="1"/>
        <v>-2.85944812005809</v>
      </c>
      <c r="L97" s="1"/>
    </row>
    <row r="98" spans="1:12" ht="12.75">
      <c r="A98" s="1" t="s">
        <v>39</v>
      </c>
      <c r="B98" s="1"/>
      <c r="C98" s="1">
        <v>207</v>
      </c>
      <c r="D98" s="3">
        <v>3282.2</v>
      </c>
      <c r="E98" s="3"/>
      <c r="F98" s="1"/>
      <c r="G98" s="1">
        <v>4494.3</v>
      </c>
      <c r="H98" s="1"/>
      <c r="I98" s="1"/>
      <c r="J98" s="2">
        <f t="shared" si="0"/>
        <v>73.03028280266115</v>
      </c>
      <c r="K98" s="2">
        <f t="shared" si="1"/>
        <v>26.969717197338852</v>
      </c>
      <c r="L98" s="1"/>
    </row>
    <row r="99" spans="1:12" ht="12.75">
      <c r="A99" s="1" t="s">
        <v>40</v>
      </c>
      <c r="B99" s="1"/>
      <c r="C99" s="1">
        <v>270</v>
      </c>
      <c r="D99" s="3">
        <v>4281.16</v>
      </c>
      <c r="E99" s="3"/>
      <c r="F99" s="1"/>
      <c r="G99" s="1">
        <v>4940.5</v>
      </c>
      <c r="H99" s="1"/>
      <c r="I99" s="1"/>
      <c r="J99" s="2">
        <f t="shared" si="0"/>
        <v>86.65438720777249</v>
      </c>
      <c r="K99" s="2">
        <f t="shared" si="1"/>
        <v>13.345612792227513</v>
      </c>
      <c r="L99" s="1"/>
    </row>
    <row r="100" spans="1:12" ht="12.75">
      <c r="A100" s="1" t="s">
        <v>41</v>
      </c>
      <c r="B100" s="1"/>
      <c r="C100" s="1">
        <v>88</v>
      </c>
      <c r="D100" s="3">
        <v>1395.34</v>
      </c>
      <c r="E100" s="3"/>
      <c r="F100" s="1"/>
      <c r="G100" s="1">
        <v>2305.2</v>
      </c>
      <c r="H100" s="1"/>
      <c r="I100" s="1"/>
      <c r="J100" s="2">
        <f t="shared" si="0"/>
        <v>60.5301058476488</v>
      </c>
      <c r="K100" s="2">
        <f t="shared" si="1"/>
        <v>39.4698941523512</v>
      </c>
      <c r="L100" s="1"/>
    </row>
    <row r="101" spans="1:12" ht="12.75">
      <c r="A101" s="1" t="s">
        <v>42</v>
      </c>
      <c r="B101" s="1"/>
      <c r="C101" s="1">
        <v>148</v>
      </c>
      <c r="D101" s="3">
        <v>2346.73</v>
      </c>
      <c r="E101" s="3"/>
      <c r="F101" s="1"/>
      <c r="G101" s="1">
        <v>3003.1</v>
      </c>
      <c r="H101" s="1"/>
      <c r="I101" s="1"/>
      <c r="J101" s="2">
        <f t="shared" si="0"/>
        <v>78.14358496220572</v>
      </c>
      <c r="K101" s="2">
        <f t="shared" si="1"/>
        <v>21.856415037794278</v>
      </c>
      <c r="L101" s="1"/>
    </row>
    <row r="102" spans="1:12" ht="12.75">
      <c r="A102" s="1" t="s">
        <v>43</v>
      </c>
      <c r="B102" s="1"/>
      <c r="C102" s="1">
        <v>424</v>
      </c>
      <c r="D102" s="3">
        <v>6723.02</v>
      </c>
      <c r="E102" s="3"/>
      <c r="F102" s="1"/>
      <c r="G102" s="1">
        <v>4853.7</v>
      </c>
      <c r="H102" s="1"/>
      <c r="I102" s="1"/>
      <c r="J102" s="2">
        <f t="shared" si="0"/>
        <v>138.5132991326205</v>
      </c>
      <c r="K102" s="2">
        <f t="shared" si="1"/>
        <v>-38.51329913262049</v>
      </c>
      <c r="L102" s="1"/>
    </row>
    <row r="103" spans="1:12" ht="12.75">
      <c r="A103" s="1" t="s">
        <v>44</v>
      </c>
      <c r="B103" s="1"/>
      <c r="C103" s="1">
        <v>706</v>
      </c>
      <c r="D103" s="3">
        <v>11194.44</v>
      </c>
      <c r="E103" s="3"/>
      <c r="F103" s="1"/>
      <c r="G103" s="1">
        <v>9346</v>
      </c>
      <c r="H103" s="1"/>
      <c r="I103" s="1"/>
      <c r="J103" s="2">
        <f t="shared" si="0"/>
        <v>119.77787288679649</v>
      </c>
      <c r="K103" s="2">
        <f t="shared" si="1"/>
        <v>-19.777872886796487</v>
      </c>
      <c r="L103" s="1"/>
    </row>
    <row r="104" spans="1:12" ht="12.75">
      <c r="A104" s="1" t="s">
        <v>45</v>
      </c>
      <c r="B104" s="1"/>
      <c r="C104" s="1">
        <v>442</v>
      </c>
      <c r="D104" s="3">
        <v>7008.43</v>
      </c>
      <c r="E104" s="3"/>
      <c r="F104" s="1"/>
      <c r="G104" s="1">
        <v>7349.5</v>
      </c>
      <c r="H104" s="1"/>
      <c r="I104" s="1"/>
      <c r="J104" s="2">
        <f t="shared" si="0"/>
        <v>95.35927614123409</v>
      </c>
      <c r="K104" s="2">
        <f t="shared" si="1"/>
        <v>4.640723858765909</v>
      </c>
      <c r="L104" s="1"/>
    </row>
    <row r="105" spans="1:12" ht="12.75">
      <c r="A105" s="1" t="s">
        <v>19</v>
      </c>
      <c r="B105" s="1"/>
      <c r="C105" s="1">
        <v>219</v>
      </c>
      <c r="D105" s="3">
        <v>3472.5</v>
      </c>
      <c r="E105" s="3"/>
      <c r="F105" s="1"/>
      <c r="G105" s="1">
        <v>3473.7</v>
      </c>
      <c r="H105" s="1"/>
      <c r="I105" s="1"/>
      <c r="J105" s="2">
        <f t="shared" si="0"/>
        <v>99.96545470247862</v>
      </c>
      <c r="K105" s="2">
        <f t="shared" si="1"/>
        <v>0.03454529752137603</v>
      </c>
      <c r="L105" s="1"/>
    </row>
    <row r="106" spans="1:12" ht="12.75">
      <c r="A106" s="1" t="s">
        <v>46</v>
      </c>
      <c r="B106" s="1"/>
      <c r="C106" s="1">
        <v>90</v>
      </c>
      <c r="D106" s="3">
        <v>1427.05</v>
      </c>
      <c r="E106" s="3"/>
      <c r="F106" s="1"/>
      <c r="G106" s="1">
        <v>2231.9</v>
      </c>
      <c r="H106" s="1"/>
      <c r="I106" s="1"/>
      <c r="J106" s="2">
        <f t="shared" si="0"/>
        <v>63.93879654106367</v>
      </c>
      <c r="K106" s="2">
        <f t="shared" si="1"/>
        <v>36.06120345893633</v>
      </c>
      <c r="L106" s="1"/>
    </row>
    <row r="107" spans="1:12" ht="12.75">
      <c r="A107" s="1" t="s">
        <v>47</v>
      </c>
      <c r="B107" s="1"/>
      <c r="C107" s="1">
        <v>9</v>
      </c>
      <c r="D107" s="3">
        <v>142.7</v>
      </c>
      <c r="E107" s="3"/>
      <c r="F107" s="1"/>
      <c r="G107" s="1">
        <v>517</v>
      </c>
      <c r="H107" s="1"/>
      <c r="I107" s="1"/>
      <c r="J107" s="2">
        <f t="shared" si="0"/>
        <v>27.601547388781427</v>
      </c>
      <c r="K107" s="2">
        <f t="shared" si="1"/>
        <v>72.39845261121857</v>
      </c>
      <c r="L107" s="1"/>
    </row>
    <row r="108" spans="1:12" ht="12.75">
      <c r="A108" s="1" t="s">
        <v>48</v>
      </c>
      <c r="B108" s="1"/>
      <c r="C108" s="1">
        <v>59</v>
      </c>
      <c r="D108" s="3">
        <v>935.51</v>
      </c>
      <c r="E108" s="3"/>
      <c r="F108" s="1"/>
      <c r="G108" s="1">
        <v>1515.6</v>
      </c>
      <c r="H108" s="1"/>
      <c r="I108" s="1"/>
      <c r="J108" s="2">
        <f t="shared" si="0"/>
        <v>61.72538928477171</v>
      </c>
      <c r="K108" s="2">
        <f t="shared" si="1"/>
        <v>38.27461071522829</v>
      </c>
      <c r="L108" s="1"/>
    </row>
    <row r="109" spans="1:12" ht="12.75">
      <c r="A109" s="1" t="s">
        <v>49</v>
      </c>
      <c r="B109" s="1"/>
      <c r="C109" s="1">
        <v>91</v>
      </c>
      <c r="D109" s="3">
        <v>1442.9</v>
      </c>
      <c r="E109" s="3"/>
      <c r="F109" s="1"/>
      <c r="G109" s="1">
        <v>1865.1</v>
      </c>
      <c r="H109" s="1"/>
      <c r="I109" s="1"/>
      <c r="J109" s="2">
        <f t="shared" si="0"/>
        <v>77.36314406734223</v>
      </c>
      <c r="K109" s="2">
        <f t="shared" si="1"/>
        <v>22.636855932657767</v>
      </c>
      <c r="L109" s="1"/>
    </row>
    <row r="110" spans="1:12" ht="12.75">
      <c r="A110" s="1" t="s">
        <v>50</v>
      </c>
      <c r="B110" s="1"/>
      <c r="C110" s="1">
        <v>48</v>
      </c>
      <c r="D110" s="3">
        <v>761.09</v>
      </c>
      <c r="E110" s="3"/>
      <c r="F110" s="1"/>
      <c r="G110" s="1">
        <v>947.3</v>
      </c>
      <c r="H110" s="1"/>
      <c r="I110" s="1"/>
      <c r="J110" s="2">
        <f t="shared" si="0"/>
        <v>80.34308033357965</v>
      </c>
      <c r="K110" s="2">
        <f t="shared" si="1"/>
        <v>19.65691966642035</v>
      </c>
      <c r="L110" s="1"/>
    </row>
    <row r="111" spans="1:12" ht="12.75">
      <c r="A111" s="1" t="s">
        <v>51</v>
      </c>
      <c r="B111" s="1"/>
      <c r="C111" s="1">
        <v>617</v>
      </c>
      <c r="D111" s="3">
        <v>9783.27</v>
      </c>
      <c r="E111" s="3"/>
      <c r="F111" s="1"/>
      <c r="G111" s="1">
        <v>5832.6</v>
      </c>
      <c r="H111" s="1"/>
      <c r="I111" s="1"/>
      <c r="J111" s="2">
        <f t="shared" si="0"/>
        <v>167.7342865960292</v>
      </c>
      <c r="K111" s="2">
        <f t="shared" si="1"/>
        <v>-67.7342865960292</v>
      </c>
      <c r="L111" s="1"/>
    </row>
    <row r="112" spans="1:12" ht="12.75">
      <c r="A112" s="1" t="s">
        <v>52</v>
      </c>
      <c r="B112" s="1"/>
      <c r="C112" s="1">
        <v>207</v>
      </c>
      <c r="D112" s="3">
        <v>3282.22</v>
      </c>
      <c r="E112" s="3"/>
      <c r="F112" s="1"/>
      <c r="G112" s="1">
        <v>2657.2</v>
      </c>
      <c r="H112" s="1"/>
      <c r="I112" s="1"/>
      <c r="J112" s="2">
        <f t="shared" si="0"/>
        <v>123.52175222038237</v>
      </c>
      <c r="K112" s="2">
        <f t="shared" si="1"/>
        <v>-23.521752220382368</v>
      </c>
      <c r="L112" s="1"/>
    </row>
    <row r="113" spans="1:12" ht="12.75">
      <c r="A113" s="1" t="s">
        <v>53</v>
      </c>
      <c r="B113" s="1"/>
      <c r="C113" s="1">
        <v>14</v>
      </c>
      <c r="D113" s="3">
        <v>221.98</v>
      </c>
      <c r="E113" s="3"/>
      <c r="F113" s="1"/>
      <c r="G113" s="1">
        <v>581.8</v>
      </c>
      <c r="H113" s="1"/>
      <c r="I113" s="1"/>
      <c r="J113" s="2">
        <f t="shared" si="0"/>
        <v>38.1540048126504</v>
      </c>
      <c r="K113" s="2">
        <f t="shared" si="1"/>
        <v>61.8459951873496</v>
      </c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1"/>
    </row>
    <row r="115" spans="1:12" ht="12.75">
      <c r="A115" s="1"/>
      <c r="B115" s="1" t="s">
        <v>54</v>
      </c>
      <c r="C115" s="1">
        <f>SUM(C79:C113)</f>
        <v>6859</v>
      </c>
      <c r="D115" s="3">
        <f>SUM(D79:D114)</f>
        <v>108757.36999999998</v>
      </c>
      <c r="E115" s="3"/>
      <c r="F115" s="2"/>
      <c r="G115" s="2">
        <f>SUM(G79:G114)</f>
        <v>123726.20000000003</v>
      </c>
      <c r="H115" s="1"/>
      <c r="I115" s="1"/>
      <c r="J115" s="2">
        <f t="shared" si="0"/>
        <v>87.90164896359862</v>
      </c>
      <c r="K115" s="2">
        <f t="shared" si="1"/>
        <v>12.098351036401382</v>
      </c>
      <c r="L115" s="1"/>
    </row>
    <row r="118" spans="1:11" ht="12.75">
      <c r="A118" s="1"/>
      <c r="B118" s="1"/>
      <c r="C118" s="1" t="s">
        <v>17</v>
      </c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 t="s">
        <v>69</v>
      </c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 t="s">
        <v>71</v>
      </c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 t="s">
        <v>73</v>
      </c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 t="s">
        <v>0</v>
      </c>
      <c r="E123" s="1"/>
      <c r="F123" s="1"/>
      <c r="G123" s="1" t="s">
        <v>2</v>
      </c>
      <c r="H123" s="1"/>
      <c r="I123" s="1" t="s">
        <v>4</v>
      </c>
      <c r="J123" s="1"/>
      <c r="K123" s="1" t="s">
        <v>57</v>
      </c>
    </row>
    <row r="124" spans="1:11" ht="12.75">
      <c r="A124" s="1"/>
      <c r="B124" s="1"/>
      <c r="C124" s="1"/>
      <c r="D124" s="1" t="s">
        <v>1</v>
      </c>
      <c r="E124" s="1"/>
      <c r="F124" s="1"/>
      <c r="G124" s="1" t="s">
        <v>3</v>
      </c>
      <c r="H124" s="1"/>
      <c r="I124" s="1" t="s">
        <v>5</v>
      </c>
      <c r="J124" s="1"/>
      <c r="K124" s="1" t="s">
        <v>56</v>
      </c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 t="s">
        <v>12</v>
      </c>
      <c r="B126" s="1"/>
      <c r="C126" s="1"/>
      <c r="D126" s="1"/>
      <c r="E126" s="1"/>
      <c r="F126" s="1"/>
      <c r="G126" s="1"/>
      <c r="H126" s="1"/>
      <c r="I126" s="1"/>
      <c r="J126" s="2"/>
      <c r="K126" s="1"/>
    </row>
    <row r="127" spans="1:11" ht="12.75">
      <c r="A127" s="1"/>
      <c r="B127" s="1" t="s">
        <v>7</v>
      </c>
      <c r="C127" s="1"/>
      <c r="D127" s="3">
        <v>209508.65</v>
      </c>
      <c r="E127" s="3"/>
      <c r="F127" s="1"/>
      <c r="G127" s="1">
        <v>273255.7</v>
      </c>
      <c r="H127" s="1"/>
      <c r="I127" s="1"/>
      <c r="J127" s="2">
        <f>D127/G127*100</f>
        <v>76.67128261185402</v>
      </c>
      <c r="K127" s="2">
        <f>100-J127</f>
        <v>23.328717388145975</v>
      </c>
    </row>
    <row r="128" spans="1:11" ht="12.75">
      <c r="A128" s="1"/>
      <c r="B128" s="1" t="s">
        <v>8</v>
      </c>
      <c r="C128" s="1"/>
      <c r="D128" s="1"/>
      <c r="E128" s="1"/>
      <c r="F128" s="1"/>
      <c r="G128" s="1"/>
      <c r="H128" s="1"/>
      <c r="I128" s="1"/>
      <c r="J128" s="2"/>
      <c r="K128" s="1"/>
    </row>
    <row r="129" spans="1:11" ht="12.75">
      <c r="A129" s="1"/>
      <c r="B129" s="1" t="s">
        <v>9</v>
      </c>
      <c r="C129" s="1"/>
      <c r="D129" s="3">
        <v>81772.45</v>
      </c>
      <c r="E129" s="1"/>
      <c r="F129" s="1"/>
      <c r="G129" s="1">
        <v>123726.2</v>
      </c>
      <c r="H129" s="1"/>
      <c r="I129" s="1"/>
      <c r="J129" s="2">
        <f>D129/G129*100</f>
        <v>66.09145839765547</v>
      </c>
      <c r="K129" s="2">
        <f>100-J129</f>
        <v>33.90854160234453</v>
      </c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 t="s">
        <v>18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 t="s">
        <v>55</v>
      </c>
      <c r="I132" s="1"/>
      <c r="J132" s="1"/>
      <c r="K132" s="1"/>
    </row>
    <row r="133" spans="1:11" ht="12.75">
      <c r="A133" s="1" t="s">
        <v>20</v>
      </c>
      <c r="B133" s="1"/>
      <c r="C133" s="1">
        <v>103</v>
      </c>
      <c r="D133" s="3">
        <v>1227.96</v>
      </c>
      <c r="E133" s="3"/>
      <c r="F133" s="1"/>
      <c r="G133" s="1">
        <v>2464.1</v>
      </c>
      <c r="H133" s="1"/>
      <c r="I133" s="1"/>
      <c r="J133" s="2">
        <f>D133*100/G133</f>
        <v>49.834016476604035</v>
      </c>
      <c r="K133" s="2">
        <f>100-J133</f>
        <v>50.165983523395965</v>
      </c>
    </row>
    <row r="134" spans="1:11" ht="12.75">
      <c r="A134" s="1" t="s">
        <v>21</v>
      </c>
      <c r="B134" s="1"/>
      <c r="C134" s="1">
        <v>287</v>
      </c>
      <c r="D134" s="3">
        <v>3421.59</v>
      </c>
      <c r="E134" s="3"/>
      <c r="F134" s="1"/>
      <c r="G134" s="1">
        <v>5541.8</v>
      </c>
      <c r="H134" s="1"/>
      <c r="I134" s="1"/>
      <c r="J134" s="2">
        <f aca="true" t="shared" si="2" ref="J134:J167">D134*100/G134</f>
        <v>61.74149193402865</v>
      </c>
      <c r="K134" s="2">
        <f aca="true" t="shared" si="3" ref="K134:K169">100-J134</f>
        <v>38.25850806597135</v>
      </c>
    </row>
    <row r="135" spans="1:11" ht="12.75">
      <c r="A135" s="1" t="s">
        <v>22</v>
      </c>
      <c r="B135" s="1"/>
      <c r="C135" s="1">
        <v>123</v>
      </c>
      <c r="D135" s="3">
        <v>1466.39</v>
      </c>
      <c r="E135" s="3"/>
      <c r="F135" s="1"/>
      <c r="G135" s="1">
        <v>2784.3</v>
      </c>
      <c r="H135" s="1"/>
      <c r="I135" s="1"/>
      <c r="J135" s="2">
        <f t="shared" si="2"/>
        <v>52.66637934130661</v>
      </c>
      <c r="K135" s="2">
        <f t="shared" si="3"/>
        <v>47.33362065869339</v>
      </c>
    </row>
    <row r="136" spans="1:11" ht="12.75">
      <c r="A136" s="1" t="s">
        <v>23</v>
      </c>
      <c r="B136" s="1"/>
      <c r="C136" s="1">
        <v>154</v>
      </c>
      <c r="D136" s="3">
        <v>1835.97</v>
      </c>
      <c r="E136" s="3"/>
      <c r="F136" s="1"/>
      <c r="G136" s="1">
        <v>2784.3</v>
      </c>
      <c r="H136" s="1"/>
      <c r="I136" s="1"/>
      <c r="J136" s="2">
        <f t="shared" si="2"/>
        <v>65.94009266242861</v>
      </c>
      <c r="K136" s="2">
        <f t="shared" si="3"/>
        <v>34.05990733757139</v>
      </c>
    </row>
    <row r="137" spans="1:11" ht="12.75">
      <c r="A137" s="1" t="s">
        <v>24</v>
      </c>
      <c r="B137" s="1"/>
      <c r="C137" s="1">
        <v>217</v>
      </c>
      <c r="D137" s="3">
        <v>2587.06</v>
      </c>
      <c r="E137" s="3"/>
      <c r="F137" s="1"/>
      <c r="G137" s="1">
        <v>4403.9</v>
      </c>
      <c r="H137" s="1"/>
      <c r="I137" s="1"/>
      <c r="J137" s="2">
        <f t="shared" si="2"/>
        <v>58.744748972501654</v>
      </c>
      <c r="K137" s="2">
        <f t="shared" si="3"/>
        <v>41.255251027498346</v>
      </c>
    </row>
    <row r="138" spans="1:11" ht="12.75">
      <c r="A138" s="1" t="s">
        <v>25</v>
      </c>
      <c r="B138" s="1"/>
      <c r="C138" s="1">
        <v>135</v>
      </c>
      <c r="D138" s="3">
        <v>1609.46</v>
      </c>
      <c r="E138" s="3"/>
      <c r="F138" s="1"/>
      <c r="G138" s="1">
        <v>4643.4</v>
      </c>
      <c r="H138" s="1"/>
      <c r="I138" s="1"/>
      <c r="J138" s="2">
        <f t="shared" si="2"/>
        <v>34.661239608907266</v>
      </c>
      <c r="K138" s="2">
        <f t="shared" si="3"/>
        <v>65.33876039109273</v>
      </c>
    </row>
    <row r="139" spans="1:11" ht="12.75">
      <c r="A139" s="1" t="s">
        <v>26</v>
      </c>
      <c r="B139" s="1"/>
      <c r="C139" s="1">
        <v>156</v>
      </c>
      <c r="D139" s="3">
        <v>1859.82</v>
      </c>
      <c r="E139" s="3"/>
      <c r="F139" s="1"/>
      <c r="G139" s="1">
        <v>3427.2</v>
      </c>
      <c r="H139" s="1"/>
      <c r="I139" s="1"/>
      <c r="J139" s="2">
        <f t="shared" si="2"/>
        <v>54.266456582633054</v>
      </c>
      <c r="K139" s="2">
        <f t="shared" si="3"/>
        <v>45.733543417366946</v>
      </c>
    </row>
    <row r="140" spans="1:11" ht="12.75">
      <c r="A140" s="1" t="s">
        <v>27</v>
      </c>
      <c r="B140" s="1"/>
      <c r="C140" s="1">
        <v>149</v>
      </c>
      <c r="D140" s="3">
        <v>1776.36</v>
      </c>
      <c r="E140" s="3"/>
      <c r="F140" s="1"/>
      <c r="G140" s="1">
        <v>3301.4</v>
      </c>
      <c r="H140" s="1"/>
      <c r="I140" s="1"/>
      <c r="J140" s="2">
        <f t="shared" si="2"/>
        <v>53.80626400920821</v>
      </c>
      <c r="K140" s="2">
        <f t="shared" si="3"/>
        <v>46.19373599079179</v>
      </c>
    </row>
    <row r="141" spans="1:11" ht="12.75">
      <c r="A141" s="1" t="s">
        <v>28</v>
      </c>
      <c r="B141" s="1"/>
      <c r="C141" s="1">
        <v>234</v>
      </c>
      <c r="D141" s="3">
        <v>2789.73</v>
      </c>
      <c r="E141" s="3"/>
      <c r="F141" s="1"/>
      <c r="G141" s="1">
        <v>8256.5</v>
      </c>
      <c r="H141" s="1"/>
      <c r="I141" s="1"/>
      <c r="J141" s="2">
        <f t="shared" si="2"/>
        <v>33.788288015502935</v>
      </c>
      <c r="K141" s="2">
        <f t="shared" si="3"/>
        <v>66.21171198449707</v>
      </c>
    </row>
    <row r="142" spans="1:11" ht="12.75">
      <c r="A142" s="1" t="s">
        <v>29</v>
      </c>
      <c r="B142" s="1"/>
      <c r="C142" s="1">
        <v>113</v>
      </c>
      <c r="D142" s="3">
        <v>1347.17</v>
      </c>
      <c r="E142" s="3"/>
      <c r="F142" s="1"/>
      <c r="G142" s="1">
        <v>2370</v>
      </c>
      <c r="H142" s="1"/>
      <c r="I142" s="1"/>
      <c r="J142" s="2">
        <f t="shared" si="2"/>
        <v>56.84261603375528</v>
      </c>
      <c r="K142" s="2">
        <f t="shared" si="3"/>
        <v>43.15738396624472</v>
      </c>
    </row>
    <row r="143" spans="1:11" ht="12.75">
      <c r="A143" s="1" t="s">
        <v>30</v>
      </c>
      <c r="B143" s="1"/>
      <c r="C143" s="1">
        <v>117</v>
      </c>
      <c r="D143" s="3">
        <v>1394.86</v>
      </c>
      <c r="E143" s="3"/>
      <c r="F143" s="1"/>
      <c r="G143" s="1">
        <v>2448.2</v>
      </c>
      <c r="H143" s="1"/>
      <c r="I143" s="1"/>
      <c r="J143" s="2">
        <f t="shared" si="2"/>
        <v>56.97492034964464</v>
      </c>
      <c r="K143" s="2">
        <f t="shared" si="3"/>
        <v>43.02507965035536</v>
      </c>
    </row>
    <row r="144" spans="1:11" ht="12.75">
      <c r="A144" s="1" t="s">
        <v>31</v>
      </c>
      <c r="B144" s="1"/>
      <c r="C144" s="1">
        <v>119</v>
      </c>
      <c r="D144" s="3">
        <v>1418.71</v>
      </c>
      <c r="E144" s="3"/>
      <c r="F144" s="1"/>
      <c r="G144" s="1">
        <v>2288.1</v>
      </c>
      <c r="H144" s="1"/>
      <c r="I144" s="1"/>
      <c r="J144" s="2">
        <f t="shared" si="2"/>
        <v>62.00384598575237</v>
      </c>
      <c r="K144" s="2">
        <f t="shared" si="3"/>
        <v>37.99615401424763</v>
      </c>
    </row>
    <row r="145" spans="1:11" ht="12.75">
      <c r="A145" s="1" t="s">
        <v>32</v>
      </c>
      <c r="B145" s="1"/>
      <c r="C145" s="1">
        <v>185</v>
      </c>
      <c r="D145" s="3">
        <v>2205.56</v>
      </c>
      <c r="E145" s="3"/>
      <c r="F145" s="1"/>
      <c r="G145" s="1">
        <v>3226.8</v>
      </c>
      <c r="H145" s="1"/>
      <c r="I145" s="1"/>
      <c r="J145" s="2">
        <f t="shared" si="2"/>
        <v>68.35130779719846</v>
      </c>
      <c r="K145" s="2">
        <f t="shared" si="3"/>
        <v>31.64869220280154</v>
      </c>
    </row>
    <row r="146" spans="1:11" ht="12.75">
      <c r="A146" s="1" t="s">
        <v>33</v>
      </c>
      <c r="B146" s="1"/>
      <c r="C146" s="1">
        <v>153</v>
      </c>
      <c r="D146" s="3">
        <v>1824.06</v>
      </c>
      <c r="E146" s="3"/>
      <c r="F146" s="1"/>
      <c r="G146" s="1">
        <v>2955.4</v>
      </c>
      <c r="H146" s="1"/>
      <c r="I146" s="1"/>
      <c r="J146" s="2">
        <f t="shared" si="2"/>
        <v>61.719564187588816</v>
      </c>
      <c r="K146" s="2">
        <f t="shared" si="3"/>
        <v>38.280435812411184</v>
      </c>
    </row>
    <row r="147" spans="1:11" ht="12.75">
      <c r="A147" s="1" t="s">
        <v>34</v>
      </c>
      <c r="B147" s="1"/>
      <c r="C147" s="1">
        <v>268</v>
      </c>
      <c r="D147" s="3">
        <v>3195.07</v>
      </c>
      <c r="E147" s="3"/>
      <c r="F147" s="1"/>
      <c r="G147" s="1">
        <v>4274.3</v>
      </c>
      <c r="H147" s="1"/>
      <c r="I147" s="1"/>
      <c r="J147" s="2">
        <f t="shared" si="2"/>
        <v>74.75071941604473</v>
      </c>
      <c r="K147" s="2">
        <f t="shared" si="3"/>
        <v>25.24928058395527</v>
      </c>
    </row>
    <row r="148" spans="1:11" ht="12.75">
      <c r="A148" s="1" t="s">
        <v>35</v>
      </c>
      <c r="B148" s="1"/>
      <c r="C148" s="1">
        <v>280</v>
      </c>
      <c r="D148" s="3">
        <v>3338.14</v>
      </c>
      <c r="E148" s="3"/>
      <c r="F148" s="1"/>
      <c r="G148" s="1">
        <v>4333</v>
      </c>
      <c r="H148" s="1"/>
      <c r="I148" s="1"/>
      <c r="J148" s="2">
        <f t="shared" si="2"/>
        <v>77.03992614816525</v>
      </c>
      <c r="K148" s="2">
        <f t="shared" si="3"/>
        <v>22.96007385183475</v>
      </c>
    </row>
    <row r="149" spans="1:11" ht="12.75">
      <c r="A149" s="1" t="s">
        <v>36</v>
      </c>
      <c r="B149" s="1"/>
      <c r="C149" s="1">
        <v>121</v>
      </c>
      <c r="D149" s="3">
        <v>1442.56</v>
      </c>
      <c r="E149" s="3"/>
      <c r="F149" s="1"/>
      <c r="G149" s="1">
        <v>2808.8</v>
      </c>
      <c r="H149" s="1"/>
      <c r="I149" s="1"/>
      <c r="J149" s="2">
        <f t="shared" si="2"/>
        <v>51.35858729706636</v>
      </c>
      <c r="K149" s="2">
        <f t="shared" si="3"/>
        <v>48.64141270293364</v>
      </c>
    </row>
    <row r="150" spans="1:11" ht="12.75">
      <c r="A150" s="1" t="s">
        <v>37</v>
      </c>
      <c r="B150" s="1"/>
      <c r="C150" s="1">
        <v>105</v>
      </c>
      <c r="D150" s="3">
        <v>1251.8</v>
      </c>
      <c r="E150" s="3"/>
      <c r="F150" s="1"/>
      <c r="G150" s="1">
        <v>2401.7</v>
      </c>
      <c r="H150" s="1"/>
      <c r="I150" s="1"/>
      <c r="J150" s="2">
        <f t="shared" si="2"/>
        <v>52.12141399841779</v>
      </c>
      <c r="K150" s="2">
        <f t="shared" si="3"/>
        <v>47.87858600158221</v>
      </c>
    </row>
    <row r="151" spans="1:11" ht="12.75">
      <c r="A151" s="1" t="s">
        <v>38</v>
      </c>
      <c r="B151" s="1"/>
      <c r="C151" s="1">
        <v>201</v>
      </c>
      <c r="D151" s="3">
        <v>2396.32</v>
      </c>
      <c r="E151" s="3"/>
      <c r="F151" s="1"/>
      <c r="G151" s="1">
        <v>3098.5</v>
      </c>
      <c r="H151" s="1"/>
      <c r="I151" s="1"/>
      <c r="J151" s="2">
        <f t="shared" si="2"/>
        <v>77.3380668065193</v>
      </c>
      <c r="K151" s="2">
        <f t="shared" si="3"/>
        <v>22.661933193480706</v>
      </c>
    </row>
    <row r="152" spans="1:11" ht="12.75">
      <c r="A152" s="1" t="s">
        <v>39</v>
      </c>
      <c r="B152" s="1"/>
      <c r="C152" s="1">
        <v>207</v>
      </c>
      <c r="D152" s="3">
        <v>2467.82</v>
      </c>
      <c r="E152" s="3"/>
      <c r="F152" s="1"/>
      <c r="G152" s="1">
        <v>4494.3</v>
      </c>
      <c r="H152" s="1"/>
      <c r="I152" s="1"/>
      <c r="J152" s="2">
        <f t="shared" si="2"/>
        <v>54.90999710744722</v>
      </c>
      <c r="K152" s="2">
        <f t="shared" si="3"/>
        <v>45.09000289255278</v>
      </c>
    </row>
    <row r="153" spans="1:11" ht="12.75">
      <c r="A153" s="1" t="s">
        <v>40</v>
      </c>
      <c r="B153" s="1"/>
      <c r="C153" s="1">
        <v>270</v>
      </c>
      <c r="D153" s="3">
        <v>3218.92</v>
      </c>
      <c r="E153" s="3"/>
      <c r="F153" s="1"/>
      <c r="G153" s="1">
        <v>4940.5</v>
      </c>
      <c r="H153" s="1"/>
      <c r="I153" s="1"/>
      <c r="J153" s="2">
        <f t="shared" si="2"/>
        <v>65.15372937961745</v>
      </c>
      <c r="K153" s="2">
        <f t="shared" si="3"/>
        <v>34.846270620382555</v>
      </c>
    </row>
    <row r="154" spans="1:11" ht="12.75">
      <c r="A154" s="1" t="s">
        <v>41</v>
      </c>
      <c r="B154" s="1"/>
      <c r="C154" s="1">
        <v>88</v>
      </c>
      <c r="D154" s="3">
        <v>1049.13</v>
      </c>
      <c r="E154" s="3"/>
      <c r="F154" s="1"/>
      <c r="G154" s="1">
        <v>2305.2</v>
      </c>
      <c r="H154" s="1"/>
      <c r="I154" s="1"/>
      <c r="J154" s="2">
        <f t="shared" si="2"/>
        <v>45.511452368558054</v>
      </c>
      <c r="K154" s="2">
        <f t="shared" si="3"/>
        <v>54.488547631441946</v>
      </c>
    </row>
    <row r="155" spans="1:11" ht="12.75">
      <c r="A155" s="1" t="s">
        <v>42</v>
      </c>
      <c r="B155" s="1"/>
      <c r="C155" s="1">
        <v>148</v>
      </c>
      <c r="D155" s="3">
        <v>1764.46</v>
      </c>
      <c r="E155" s="3"/>
      <c r="F155" s="1"/>
      <c r="G155" s="1">
        <v>3003.1</v>
      </c>
      <c r="H155" s="1"/>
      <c r="I155" s="1"/>
      <c r="J155" s="2">
        <f t="shared" si="2"/>
        <v>58.75462022576671</v>
      </c>
      <c r="K155" s="2">
        <f t="shared" si="3"/>
        <v>41.24537977423329</v>
      </c>
    </row>
    <row r="156" spans="1:11" ht="12.75">
      <c r="A156" s="1" t="s">
        <v>43</v>
      </c>
      <c r="B156" s="1"/>
      <c r="C156" s="1">
        <v>424</v>
      </c>
      <c r="D156" s="3">
        <v>5054.9</v>
      </c>
      <c r="E156" s="3"/>
      <c r="F156" s="1"/>
      <c r="G156" s="1">
        <v>4853.7</v>
      </c>
      <c r="H156" s="1"/>
      <c r="I156" s="1"/>
      <c r="J156" s="2">
        <f t="shared" si="2"/>
        <v>104.14529122113026</v>
      </c>
      <c r="K156" s="2">
        <f t="shared" si="3"/>
        <v>-4.145291221130265</v>
      </c>
    </row>
    <row r="157" spans="1:11" ht="12.75">
      <c r="A157" s="1" t="s">
        <v>44</v>
      </c>
      <c r="B157" s="1"/>
      <c r="C157" s="1">
        <v>706</v>
      </c>
      <c r="D157" s="3">
        <v>8416.87</v>
      </c>
      <c r="E157" s="3"/>
      <c r="F157" s="1"/>
      <c r="G157" s="1">
        <v>9346</v>
      </c>
      <c r="H157" s="1"/>
      <c r="I157" s="1"/>
      <c r="J157" s="2">
        <f t="shared" si="2"/>
        <v>90.05852771239034</v>
      </c>
      <c r="K157" s="2">
        <f t="shared" si="3"/>
        <v>9.941472287609656</v>
      </c>
    </row>
    <row r="158" spans="1:11" ht="12.75">
      <c r="A158" s="1" t="s">
        <v>45</v>
      </c>
      <c r="B158" s="1"/>
      <c r="C158" s="1">
        <v>442</v>
      </c>
      <c r="D158" s="3">
        <v>5269.5</v>
      </c>
      <c r="E158" s="3"/>
      <c r="F158" s="1"/>
      <c r="G158" s="1">
        <v>7349.5</v>
      </c>
      <c r="H158" s="1"/>
      <c r="I158" s="1"/>
      <c r="J158" s="2">
        <f t="shared" si="2"/>
        <v>71.69875501734812</v>
      </c>
      <c r="K158" s="2">
        <f t="shared" si="3"/>
        <v>28.30124498265188</v>
      </c>
    </row>
    <row r="159" spans="1:11" ht="12.75">
      <c r="A159" s="1" t="s">
        <v>19</v>
      </c>
      <c r="B159" s="1"/>
      <c r="C159" s="1">
        <v>219</v>
      </c>
      <c r="D159" s="3">
        <v>2610.9</v>
      </c>
      <c r="E159" s="3"/>
      <c r="F159" s="1"/>
      <c r="G159" s="1">
        <v>3473.7</v>
      </c>
      <c r="H159" s="1"/>
      <c r="I159" s="1"/>
      <c r="J159" s="2">
        <f t="shared" si="2"/>
        <v>75.16193108213145</v>
      </c>
      <c r="K159" s="2">
        <f t="shared" si="3"/>
        <v>24.838068917868554</v>
      </c>
    </row>
    <row r="160" spans="1:11" ht="12.75">
      <c r="A160" s="1" t="s">
        <v>46</v>
      </c>
      <c r="B160" s="1"/>
      <c r="C160" s="1">
        <v>90</v>
      </c>
      <c r="D160" s="3">
        <v>1072.97</v>
      </c>
      <c r="E160" s="3"/>
      <c r="F160" s="1"/>
      <c r="G160" s="1">
        <v>2231.9</v>
      </c>
      <c r="H160" s="1"/>
      <c r="I160" s="1"/>
      <c r="J160" s="2">
        <f t="shared" si="2"/>
        <v>48.07428648236928</v>
      </c>
      <c r="K160" s="2">
        <f t="shared" si="3"/>
        <v>51.92571351763072</v>
      </c>
    </row>
    <row r="161" spans="1:11" ht="12.75">
      <c r="A161" s="1" t="s">
        <v>47</v>
      </c>
      <c r="B161" s="1"/>
      <c r="C161" s="1">
        <v>9</v>
      </c>
      <c r="D161" s="3">
        <v>107.29</v>
      </c>
      <c r="E161" s="3"/>
      <c r="F161" s="1"/>
      <c r="G161" s="1">
        <v>517</v>
      </c>
      <c r="H161" s="1"/>
      <c r="I161" s="1"/>
      <c r="J161" s="2">
        <f t="shared" si="2"/>
        <v>20.752417794970988</v>
      </c>
      <c r="K161" s="2">
        <f t="shared" si="3"/>
        <v>79.247582205029</v>
      </c>
    </row>
    <row r="162" spans="1:11" ht="12.75">
      <c r="A162" s="1" t="s">
        <v>48</v>
      </c>
      <c r="B162" s="1"/>
      <c r="C162" s="1">
        <v>59</v>
      </c>
      <c r="D162" s="3">
        <v>703.39</v>
      </c>
      <c r="E162" s="3"/>
      <c r="F162" s="1"/>
      <c r="G162" s="1">
        <v>1515.6</v>
      </c>
      <c r="H162" s="1"/>
      <c r="I162" s="1"/>
      <c r="J162" s="2">
        <f t="shared" si="2"/>
        <v>46.410002639218796</v>
      </c>
      <c r="K162" s="2">
        <f t="shared" si="3"/>
        <v>53.589997360781204</v>
      </c>
    </row>
    <row r="163" spans="1:11" ht="12.75">
      <c r="A163" s="1" t="s">
        <v>49</v>
      </c>
      <c r="B163" s="1"/>
      <c r="C163" s="1">
        <v>91</v>
      </c>
      <c r="D163" s="3">
        <v>1084.89</v>
      </c>
      <c r="E163" s="3"/>
      <c r="F163" s="1"/>
      <c r="G163" s="1">
        <v>1865.1</v>
      </c>
      <c r="H163" s="1"/>
      <c r="I163" s="1"/>
      <c r="J163" s="2">
        <f t="shared" si="2"/>
        <v>58.16792665272641</v>
      </c>
      <c r="K163" s="2">
        <f t="shared" si="3"/>
        <v>41.83207334727359</v>
      </c>
    </row>
    <row r="164" spans="1:11" ht="12.75">
      <c r="A164" s="1" t="s">
        <v>50</v>
      </c>
      <c r="B164" s="1"/>
      <c r="C164" s="1">
        <v>48</v>
      </c>
      <c r="D164" s="3">
        <v>572.25</v>
      </c>
      <c r="E164" s="3"/>
      <c r="F164" s="1"/>
      <c r="G164" s="1">
        <v>947.3</v>
      </c>
      <c r="H164" s="1"/>
      <c r="I164" s="1"/>
      <c r="J164" s="2">
        <f t="shared" si="2"/>
        <v>60.40852950490869</v>
      </c>
      <c r="K164" s="2">
        <f t="shared" si="3"/>
        <v>39.59147049509131</v>
      </c>
    </row>
    <row r="165" spans="1:11" ht="12.75">
      <c r="A165" s="1" t="s">
        <v>51</v>
      </c>
      <c r="B165" s="1"/>
      <c r="C165" s="1">
        <v>617</v>
      </c>
      <c r="D165" s="3">
        <v>7355.84</v>
      </c>
      <c r="E165" s="3"/>
      <c r="F165" s="1"/>
      <c r="G165" s="1">
        <v>5832.6</v>
      </c>
      <c r="H165" s="1"/>
      <c r="I165" s="1"/>
      <c r="J165" s="2">
        <f t="shared" si="2"/>
        <v>126.11596886465726</v>
      </c>
      <c r="K165" s="2">
        <f t="shared" si="3"/>
        <v>-26.115968864657262</v>
      </c>
    </row>
    <row r="166" spans="1:11" ht="12.75">
      <c r="A166" s="1" t="s">
        <v>52</v>
      </c>
      <c r="B166" s="1"/>
      <c r="C166" s="1">
        <v>207</v>
      </c>
      <c r="D166" s="3">
        <v>2467.83</v>
      </c>
      <c r="E166" s="3"/>
      <c r="F166" s="1"/>
      <c r="G166" s="1">
        <v>2657.2</v>
      </c>
      <c r="H166" s="1"/>
      <c r="I166" s="1"/>
      <c r="J166" s="2">
        <f t="shared" si="2"/>
        <v>92.87332530483216</v>
      </c>
      <c r="K166" s="2">
        <f t="shared" si="3"/>
        <v>7.126674695167836</v>
      </c>
    </row>
    <row r="167" spans="1:11" ht="12.75">
      <c r="A167" s="1" t="s">
        <v>53</v>
      </c>
      <c r="B167" s="1"/>
      <c r="C167" s="1">
        <v>14</v>
      </c>
      <c r="D167" s="3">
        <v>166.9</v>
      </c>
      <c r="E167" s="3"/>
      <c r="F167" s="1"/>
      <c r="G167" s="1">
        <v>581.8</v>
      </c>
      <c r="H167" s="1"/>
      <c r="I167" s="1"/>
      <c r="J167" s="2">
        <f t="shared" si="2"/>
        <v>28.686833963561362</v>
      </c>
      <c r="K167" s="2">
        <f t="shared" si="3"/>
        <v>71.31316603643864</v>
      </c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</row>
    <row r="169" spans="1:11" ht="12.75">
      <c r="A169" s="1"/>
      <c r="B169" s="1" t="s">
        <v>54</v>
      </c>
      <c r="C169" s="1">
        <f>SUM(C133:C167)</f>
        <v>6859</v>
      </c>
      <c r="D169" s="3">
        <f>SUM(D133:D168)</f>
        <v>81772.44999999998</v>
      </c>
      <c r="E169" s="3"/>
      <c r="F169" s="2"/>
      <c r="G169" s="2">
        <f>SUM(G133:G168)</f>
        <v>123726.20000000003</v>
      </c>
      <c r="H169" s="1"/>
      <c r="I169" s="1"/>
      <c r="J169" s="2">
        <f>D169*100/G169</f>
        <v>66.09145839765544</v>
      </c>
      <c r="K169" s="2">
        <f t="shared" si="3"/>
        <v>33.908541602344556</v>
      </c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 t="s">
        <v>70</v>
      </c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D174" s="1"/>
      <c r="E174" s="1" t="s">
        <v>69</v>
      </c>
      <c r="F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 t="s">
        <v>77</v>
      </c>
      <c r="J175" s="1"/>
      <c r="K175" s="1"/>
    </row>
    <row r="176" spans="1:11" ht="12.75">
      <c r="A176" s="1"/>
      <c r="B176" s="1" t="s">
        <v>75</v>
      </c>
      <c r="C176" s="1"/>
      <c r="D176" s="1"/>
      <c r="E176" s="1"/>
      <c r="F176" s="1"/>
      <c r="H176" s="1"/>
      <c r="I176" s="1" t="s">
        <v>66</v>
      </c>
      <c r="J176" s="1"/>
      <c r="K176" s="1"/>
    </row>
    <row r="177" spans="1:11" ht="12.75">
      <c r="A177" s="1"/>
      <c r="B177" s="1" t="s">
        <v>74</v>
      </c>
      <c r="C177" s="1"/>
      <c r="D177" s="1"/>
      <c r="E177" s="1"/>
      <c r="F177" s="1"/>
      <c r="H177" s="1" t="s">
        <v>67</v>
      </c>
      <c r="J177" s="1"/>
      <c r="K177" s="1"/>
    </row>
    <row r="178" spans="1:11" ht="12.75">
      <c r="A178" s="1"/>
      <c r="B178" s="1"/>
      <c r="C178" s="1"/>
      <c r="D178" s="1"/>
      <c r="E178" s="1"/>
      <c r="F178" s="1"/>
      <c r="H178" s="1" t="s">
        <v>65</v>
      </c>
      <c r="J178" s="1"/>
      <c r="K178" s="1"/>
    </row>
    <row r="179" spans="1:11" ht="12.75">
      <c r="A179" s="1"/>
      <c r="B179" s="1"/>
      <c r="C179" s="1"/>
      <c r="D179" s="1"/>
      <c r="E179" s="1"/>
      <c r="F179" s="1"/>
      <c r="H179" s="1" t="s">
        <v>64</v>
      </c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 t="s">
        <v>0</v>
      </c>
      <c r="E181" s="1"/>
      <c r="F181" s="1"/>
      <c r="G181" s="1" t="s">
        <v>2</v>
      </c>
      <c r="H181" s="1"/>
      <c r="I181" s="1" t="s">
        <v>4</v>
      </c>
      <c r="J181" s="1"/>
      <c r="K181" s="1"/>
    </row>
    <row r="182" spans="1:11" ht="12.75">
      <c r="A182" s="1"/>
      <c r="B182" s="1"/>
      <c r="C182" s="1"/>
      <c r="D182" s="1" t="s">
        <v>1</v>
      </c>
      <c r="E182" s="1"/>
      <c r="F182" s="1"/>
      <c r="G182" s="1" t="s">
        <v>3</v>
      </c>
      <c r="H182" s="1"/>
      <c r="I182" s="1" t="s">
        <v>5</v>
      </c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 t="s">
        <v>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 t="s">
        <v>7</v>
      </c>
      <c r="C185" s="1"/>
      <c r="D185" s="1">
        <v>64390.19</v>
      </c>
      <c r="E185" s="1"/>
      <c r="F185" s="1"/>
      <c r="G185" s="1">
        <v>81270.7</v>
      </c>
      <c r="H185" s="1"/>
      <c r="I185" s="1"/>
      <c r="J185" s="2">
        <f>D185/G185*100</f>
        <v>79.22927943280912</v>
      </c>
      <c r="K185" s="1" t="s">
        <v>58</v>
      </c>
    </row>
    <row r="186" spans="1:11" ht="12.75">
      <c r="A186" s="1"/>
      <c r="B186" s="1" t="s">
        <v>8</v>
      </c>
      <c r="C186" s="1"/>
      <c r="D186" s="1"/>
      <c r="E186" s="1"/>
      <c r="F186" s="1"/>
      <c r="G186" s="1"/>
      <c r="H186" s="1"/>
      <c r="I186" s="1"/>
      <c r="J186" s="2"/>
      <c r="K186" s="1" t="s">
        <v>59</v>
      </c>
    </row>
    <row r="187" spans="1:11" ht="12.75">
      <c r="A187" s="1"/>
      <c r="B187" s="1" t="s">
        <v>9</v>
      </c>
      <c r="C187" s="1"/>
      <c r="D187" s="1">
        <v>25131.87</v>
      </c>
      <c r="E187" s="1"/>
      <c r="F187" s="1"/>
      <c r="G187" s="1">
        <v>26592.9</v>
      </c>
      <c r="H187" s="1"/>
      <c r="I187" s="1"/>
      <c r="J187" s="2">
        <f>D187/G187*100</f>
        <v>94.50593955529483</v>
      </c>
      <c r="K187" s="1" t="s">
        <v>60</v>
      </c>
    </row>
    <row r="188" spans="1:11" ht="12.75">
      <c r="A188" s="1"/>
      <c r="B188" s="1" t="s">
        <v>10</v>
      </c>
      <c r="C188" s="1"/>
      <c r="D188" s="1">
        <v>8997.2</v>
      </c>
      <c r="E188" s="1"/>
      <c r="F188" s="1"/>
      <c r="G188" s="1">
        <v>9739.7</v>
      </c>
      <c r="H188" s="1"/>
      <c r="I188" s="1"/>
      <c r="J188" s="2">
        <f>D188/G188*100</f>
        <v>92.37656190642423</v>
      </c>
      <c r="K188" s="1"/>
    </row>
    <row r="189" spans="1:11" ht="12.75">
      <c r="A189" s="1"/>
      <c r="B189" s="1" t="s">
        <v>15</v>
      </c>
      <c r="C189" s="1"/>
      <c r="D189" s="1">
        <v>15130.56</v>
      </c>
      <c r="E189" s="1"/>
      <c r="F189" s="1"/>
      <c r="G189" s="1">
        <v>23735</v>
      </c>
      <c r="H189" s="1"/>
      <c r="I189" s="1"/>
      <c r="J189" s="2">
        <f>D189/G189*100</f>
        <v>63.74788287339372</v>
      </c>
      <c r="K189" s="1"/>
    </row>
    <row r="190" spans="1:11" ht="12.75">
      <c r="A190" s="1"/>
      <c r="B190" s="1" t="s">
        <v>11</v>
      </c>
      <c r="C190" s="1"/>
      <c r="D190" s="1">
        <v>15130.56</v>
      </c>
      <c r="E190" s="1"/>
      <c r="F190" s="1"/>
      <c r="G190" s="1">
        <v>21203.1</v>
      </c>
      <c r="H190" s="1"/>
      <c r="I190" s="1"/>
      <c r="J190" s="2">
        <f>D190/G190*100</f>
        <v>71.36013130155496</v>
      </c>
      <c r="K190" s="1"/>
    </row>
    <row r="191" spans="1:11" ht="12.75">
      <c r="A191" s="1"/>
      <c r="B191" s="1"/>
      <c r="C191" s="1"/>
      <c r="D191" s="3"/>
      <c r="E191" s="1"/>
      <c r="F191" s="1"/>
      <c r="G191" s="1"/>
      <c r="H191" s="1"/>
      <c r="I191" s="1"/>
      <c r="J191" s="2"/>
      <c r="K191" s="1"/>
    </row>
    <row r="192" spans="1:11" ht="12.75">
      <c r="A192" s="1" t="s">
        <v>12</v>
      </c>
      <c r="B192" s="1"/>
      <c r="C192" s="1"/>
      <c r="D192" s="1"/>
      <c r="E192" s="1"/>
      <c r="F192" s="1"/>
      <c r="G192" s="1"/>
      <c r="H192" s="1"/>
      <c r="I192" s="1"/>
      <c r="J192" s="2"/>
      <c r="K192" s="1"/>
    </row>
    <row r="193" spans="1:11" ht="12.75">
      <c r="A193" s="1"/>
      <c r="B193" s="1" t="s">
        <v>7</v>
      </c>
      <c r="C193" s="1"/>
      <c r="D193" s="3">
        <v>209508.64</v>
      </c>
      <c r="E193" s="1"/>
      <c r="F193" s="1"/>
      <c r="G193" s="1">
        <v>273255.7</v>
      </c>
      <c r="H193" s="1"/>
      <c r="I193" s="1"/>
      <c r="J193" s="2">
        <f>D193/G193*100</f>
        <v>76.67127895227803</v>
      </c>
      <c r="K193" s="1"/>
    </row>
    <row r="194" spans="1:11" ht="12.75">
      <c r="A194" s="1"/>
      <c r="B194" s="1" t="s">
        <v>8</v>
      </c>
      <c r="C194" s="1"/>
      <c r="D194" s="1"/>
      <c r="E194" s="1"/>
      <c r="F194" s="1"/>
      <c r="G194" s="1"/>
      <c r="H194" s="1"/>
      <c r="I194" s="1"/>
      <c r="J194" s="2"/>
      <c r="K194" s="1"/>
    </row>
    <row r="195" spans="1:11" ht="12.75">
      <c r="A195" s="1"/>
      <c r="B195" s="1" t="s">
        <v>9</v>
      </c>
      <c r="C195" s="1"/>
      <c r="D195" s="3">
        <v>81772.45</v>
      </c>
      <c r="E195" s="1"/>
      <c r="F195" s="1"/>
      <c r="G195" s="1">
        <v>123726.2</v>
      </c>
      <c r="H195" s="1"/>
      <c r="I195" s="1"/>
      <c r="J195" s="2">
        <f>D195/G195*100</f>
        <v>66.09145839765547</v>
      </c>
      <c r="K195" s="1"/>
    </row>
    <row r="196" spans="1:11" ht="12.75">
      <c r="A196" s="1"/>
      <c r="B196" s="1" t="s">
        <v>10</v>
      </c>
      <c r="C196" s="1"/>
      <c r="D196" s="1">
        <v>29274.53</v>
      </c>
      <c r="E196" s="1"/>
      <c r="F196" s="1"/>
      <c r="G196" s="1">
        <v>44419.2</v>
      </c>
      <c r="H196" s="1"/>
      <c r="I196" s="1"/>
      <c r="J196" s="2">
        <f>D196/G196*100</f>
        <v>65.90512661191556</v>
      </c>
      <c r="K196" s="1"/>
    </row>
    <row r="197" spans="1:11" ht="12.75">
      <c r="A197" s="1"/>
      <c r="B197" s="1" t="s">
        <v>15</v>
      </c>
      <c r="C197" s="1"/>
      <c r="D197" s="1">
        <v>49230.83</v>
      </c>
      <c r="E197" s="1"/>
      <c r="F197" s="1"/>
      <c r="G197" s="1">
        <v>75762.1</v>
      </c>
      <c r="H197" s="1"/>
      <c r="I197" s="1"/>
      <c r="J197" s="2">
        <f>D197/G197*100</f>
        <v>64.98081494573144</v>
      </c>
      <c r="K197" s="1"/>
    </row>
    <row r="198" spans="1:11" ht="12.75">
      <c r="A198" s="1"/>
      <c r="B198" s="1" t="s">
        <v>11</v>
      </c>
      <c r="C198" s="1"/>
      <c r="D198" s="1">
        <v>49230.83</v>
      </c>
      <c r="E198" s="1"/>
      <c r="F198" s="1"/>
      <c r="G198" s="1">
        <v>29348.2</v>
      </c>
      <c r="H198" s="1"/>
      <c r="I198" s="1"/>
      <c r="J198" s="2">
        <f>D198/G198*100</f>
        <v>167.74735758922185</v>
      </c>
      <c r="K198" s="1"/>
    </row>
    <row r="199" spans="1:11" ht="12.75">
      <c r="A199" s="1"/>
      <c r="B199" s="1"/>
      <c r="C199" s="1"/>
      <c r="D199" s="3"/>
      <c r="E199" s="1"/>
      <c r="F199" s="1"/>
      <c r="G199" s="1"/>
      <c r="H199" s="1"/>
      <c r="I199" s="1"/>
      <c r="J199" s="2"/>
      <c r="K199" s="1"/>
    </row>
    <row r="200" spans="1:11" ht="12.75">
      <c r="A200" s="1" t="s">
        <v>13</v>
      </c>
      <c r="B200" s="1"/>
      <c r="C200" s="1"/>
      <c r="D200" s="2"/>
      <c r="E200" s="1"/>
      <c r="F200" s="1"/>
      <c r="G200" s="1"/>
      <c r="H200" s="1"/>
      <c r="I200" s="1"/>
      <c r="J200" s="2"/>
      <c r="K200" s="1"/>
    </row>
    <row r="201" spans="1:11" ht="12.75">
      <c r="A201" s="1"/>
      <c r="B201" s="1" t="s">
        <v>7</v>
      </c>
      <c r="C201" s="1"/>
      <c r="D201" s="1">
        <v>4597.98</v>
      </c>
      <c r="E201" s="1"/>
      <c r="F201" s="1"/>
      <c r="G201" s="1">
        <v>6035.9</v>
      </c>
      <c r="H201" s="1"/>
      <c r="I201" s="1"/>
      <c r="J201" s="2">
        <f>D201/G201*100</f>
        <v>76.17720638181547</v>
      </c>
      <c r="K201" s="1"/>
    </row>
    <row r="202" spans="1:11" ht="12.75">
      <c r="A202" s="1"/>
      <c r="B202" s="1" t="s">
        <v>8</v>
      </c>
      <c r="C202" s="1"/>
      <c r="D202" s="1"/>
      <c r="E202" s="1"/>
      <c r="F202" s="1"/>
      <c r="G202" s="1"/>
      <c r="H202" s="1"/>
      <c r="I202" s="1"/>
      <c r="J202" s="2"/>
      <c r="K202" s="1"/>
    </row>
    <row r="203" spans="1:11" ht="12.75">
      <c r="A203" s="1"/>
      <c r="B203" s="1" t="s">
        <v>9</v>
      </c>
      <c r="C203" s="1"/>
      <c r="D203" s="1">
        <v>1794.62</v>
      </c>
      <c r="E203" s="1"/>
      <c r="F203" s="1"/>
      <c r="G203" s="1">
        <v>2787.8</v>
      </c>
      <c r="H203" s="1"/>
      <c r="I203" s="1"/>
      <c r="J203" s="2">
        <f>D203/G203*100</f>
        <v>64.37405839730252</v>
      </c>
      <c r="K203" s="1"/>
    </row>
    <row r="204" spans="1:11" ht="12.75">
      <c r="A204" s="1"/>
      <c r="B204" s="1" t="s">
        <v>10</v>
      </c>
      <c r="C204" s="1"/>
      <c r="D204" s="1">
        <v>642.48</v>
      </c>
      <c r="E204" s="1"/>
      <c r="F204" s="1"/>
      <c r="G204" s="1">
        <v>998</v>
      </c>
      <c r="H204" s="1"/>
      <c r="I204" s="1"/>
      <c r="J204" s="2">
        <f>D204/G204*100</f>
        <v>64.37675350701403</v>
      </c>
      <c r="K204" s="1"/>
    </row>
    <row r="205" spans="1:11" ht="12.75">
      <c r="A205" s="1"/>
      <c r="B205" s="1" t="s">
        <v>15</v>
      </c>
      <c r="C205" s="1"/>
      <c r="D205" s="1">
        <v>1080.44</v>
      </c>
      <c r="E205" s="1"/>
      <c r="F205" s="1"/>
      <c r="G205" s="1">
        <v>702.4</v>
      </c>
      <c r="H205" s="1"/>
      <c r="I205" s="1"/>
      <c r="J205" s="2">
        <f>D205/G205*100</f>
        <v>153.8211845102506</v>
      </c>
      <c r="K205" s="1"/>
    </row>
    <row r="206" spans="1:11" ht="12.75">
      <c r="A206" s="1"/>
      <c r="B206" s="1" t="s">
        <v>11</v>
      </c>
      <c r="C206" s="1"/>
      <c r="D206" s="1">
        <v>1080.44</v>
      </c>
      <c r="E206" s="1"/>
      <c r="F206" s="1"/>
      <c r="G206" s="1">
        <v>1547.7</v>
      </c>
      <c r="H206" s="1"/>
      <c r="I206" s="1"/>
      <c r="J206" s="2">
        <f>D206/G206*100</f>
        <v>69.809394585514</v>
      </c>
      <c r="K206" s="1"/>
    </row>
    <row r="207" spans="1:11" ht="12.75">
      <c r="A207" s="1"/>
      <c r="B207" s="1"/>
      <c r="C207" s="1"/>
      <c r="D207" s="4"/>
      <c r="E207" s="1"/>
      <c r="F207" s="1"/>
      <c r="G207" s="1"/>
      <c r="H207" s="1"/>
      <c r="I207" s="1"/>
      <c r="J207" s="2"/>
      <c r="K207" s="1"/>
    </row>
    <row r="208" spans="1:11" ht="12.75">
      <c r="A208" s="1" t="s">
        <v>68</v>
      </c>
      <c r="B208" s="1"/>
      <c r="C208" s="1"/>
      <c r="D208" s="1"/>
      <c r="E208" s="1"/>
      <c r="F208" s="1"/>
      <c r="G208" s="1"/>
      <c r="H208" s="1"/>
      <c r="I208" s="1"/>
      <c r="J208" s="2"/>
      <c r="K208" s="1"/>
    </row>
    <row r="209" spans="1:11" ht="12.75">
      <c r="A209" s="1"/>
      <c r="B209" s="1" t="s">
        <v>7</v>
      </c>
      <c r="C209" s="1"/>
      <c r="D209" s="1">
        <v>22592.26</v>
      </c>
      <c r="E209" s="1"/>
      <c r="F209" s="1"/>
      <c r="G209" s="3">
        <v>45983.3</v>
      </c>
      <c r="H209" s="1"/>
      <c r="I209" s="1"/>
      <c r="J209" s="2">
        <f>D209/G209*100</f>
        <v>49.13144554653537</v>
      </c>
      <c r="K209" s="1"/>
    </row>
    <row r="210" spans="1:11" ht="12.75">
      <c r="A210" s="1"/>
      <c r="B210" s="1" t="s">
        <v>8</v>
      </c>
      <c r="C210" s="1"/>
      <c r="D210" s="1"/>
      <c r="E210" s="1"/>
      <c r="F210" s="1"/>
      <c r="G210" s="1"/>
      <c r="H210" s="1"/>
      <c r="I210" s="1"/>
      <c r="J210" s="2"/>
      <c r="K210" s="1"/>
    </row>
    <row r="211" spans="1:11" ht="12.75">
      <c r="A211" s="1"/>
      <c r="B211" s="1" t="s">
        <v>9</v>
      </c>
      <c r="C211" s="1"/>
      <c r="D211" s="1">
        <v>8817.89</v>
      </c>
      <c r="E211" s="1"/>
      <c r="F211" s="1"/>
      <c r="G211" s="3">
        <v>26572.7</v>
      </c>
      <c r="H211" s="1"/>
      <c r="I211" s="1"/>
      <c r="J211" s="2">
        <f>D211/G211*100</f>
        <v>33.18401968938045</v>
      </c>
      <c r="K211" s="1"/>
    </row>
    <row r="212" spans="1:11" ht="12.75">
      <c r="A212" s="1"/>
      <c r="B212" s="1" t="s">
        <v>10</v>
      </c>
      <c r="C212" s="1"/>
      <c r="D212" s="1">
        <v>3156.81</v>
      </c>
      <c r="E212" s="1"/>
      <c r="F212" s="1"/>
      <c r="G212" s="3">
        <v>9513.1</v>
      </c>
      <c r="H212" s="1"/>
      <c r="I212" s="1"/>
      <c r="J212" s="2">
        <f>D212/G212*100</f>
        <v>33.18382020582145</v>
      </c>
      <c r="K212" s="1"/>
    </row>
    <row r="213" spans="1:11" ht="12.75">
      <c r="A213" s="1"/>
      <c r="B213" s="1" t="s">
        <v>15</v>
      </c>
      <c r="C213" s="1"/>
      <c r="D213" s="1">
        <v>5308.78</v>
      </c>
      <c r="E213" s="1"/>
      <c r="F213" s="1"/>
      <c r="G213" s="3">
        <v>969</v>
      </c>
      <c r="H213" s="1"/>
      <c r="I213" s="1"/>
      <c r="J213" s="2">
        <f>D213/G213*100</f>
        <v>547.8617131062952</v>
      </c>
      <c r="K213" s="1"/>
    </row>
    <row r="214" spans="1:11" ht="12.75">
      <c r="A214" s="1"/>
      <c r="B214" s="1" t="s">
        <v>11</v>
      </c>
      <c r="C214" s="1"/>
      <c r="D214" s="1">
        <v>5308.78</v>
      </c>
      <c r="E214" s="1"/>
      <c r="F214" s="1"/>
      <c r="G214" s="3">
        <v>8928.5</v>
      </c>
      <c r="H214" s="1"/>
      <c r="I214" s="1"/>
      <c r="J214" s="2">
        <f>D214/G214*100</f>
        <v>59.45881167049336</v>
      </c>
      <c r="K214" s="1"/>
    </row>
    <row r="215" spans="1:11" ht="12.75">
      <c r="A215" s="1"/>
      <c r="B215" s="1"/>
      <c r="C215" s="1"/>
      <c r="D215" s="1"/>
      <c r="E215" s="1"/>
      <c r="F215" s="1"/>
      <c r="G215" s="3"/>
      <c r="H215" s="1"/>
      <c r="I215" s="1"/>
      <c r="J215" s="2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</row>
    <row r="218" spans="1:11" ht="12.75">
      <c r="A218" s="1" t="s">
        <v>16</v>
      </c>
      <c r="B218" s="1"/>
      <c r="C218" s="1"/>
      <c r="D218" s="1"/>
      <c r="E218" s="1"/>
      <c r="F218" s="1"/>
      <c r="G218" s="1"/>
      <c r="H218" s="1"/>
      <c r="I218" s="1"/>
      <c r="J218" s="2"/>
      <c r="K218" s="1"/>
    </row>
    <row r="219" spans="1:11" ht="12.75">
      <c r="A219" s="1"/>
      <c r="B219" s="1" t="s">
        <v>7</v>
      </c>
      <c r="C219" s="1"/>
      <c r="D219" s="1">
        <v>1356.6</v>
      </c>
      <c r="E219" s="1"/>
      <c r="F219" s="1"/>
      <c r="G219" s="1"/>
      <c r="H219" s="1"/>
      <c r="I219" s="1"/>
      <c r="J219" s="2"/>
      <c r="K219" s="1"/>
    </row>
    <row r="220" spans="1:11" ht="12.75">
      <c r="A220" s="1"/>
      <c r="B220" s="1" t="s">
        <v>8</v>
      </c>
      <c r="C220" s="1"/>
      <c r="D220" s="1"/>
      <c r="E220" s="1"/>
      <c r="F220" s="1"/>
      <c r="G220" s="1"/>
      <c r="H220" s="1"/>
      <c r="I220" s="1"/>
      <c r="J220" s="2"/>
      <c r="K220" s="1"/>
    </row>
    <row r="221" spans="1:11" ht="12.75">
      <c r="A221" s="1"/>
      <c r="B221" s="1" t="s">
        <v>9</v>
      </c>
      <c r="C221" s="1"/>
      <c r="D221" s="1"/>
      <c r="E221" s="1"/>
      <c r="F221" s="1"/>
      <c r="G221" s="1"/>
      <c r="H221" s="1"/>
      <c r="I221" s="1"/>
      <c r="J221" s="2"/>
      <c r="K221" s="1"/>
    </row>
    <row r="222" spans="1:11" ht="12.75">
      <c r="A222" s="1"/>
      <c r="B222" s="1" t="s">
        <v>10</v>
      </c>
      <c r="C222" s="1"/>
      <c r="D222" s="1"/>
      <c r="E222" s="1"/>
      <c r="F222" s="1"/>
      <c r="G222" s="1"/>
      <c r="H222" s="1"/>
      <c r="I222" s="1"/>
      <c r="J222" s="2"/>
      <c r="K222" s="1"/>
    </row>
    <row r="223" spans="1:11" ht="12.75">
      <c r="A223" s="1"/>
      <c r="B223" s="1" t="s">
        <v>15</v>
      </c>
      <c r="C223" s="1"/>
      <c r="D223" s="1"/>
      <c r="E223" s="1"/>
      <c r="F223" s="1"/>
      <c r="G223" s="1"/>
      <c r="H223" s="1"/>
      <c r="I223" s="1"/>
      <c r="J223" s="2"/>
      <c r="K223" s="1"/>
    </row>
    <row r="224" spans="1:11" ht="12.75">
      <c r="A224" s="1"/>
      <c r="B224" s="1" t="s">
        <v>11</v>
      </c>
      <c r="C224" s="1"/>
      <c r="D224" s="1">
        <v>1356.6</v>
      </c>
      <c r="E224" s="1"/>
      <c r="F224" s="1"/>
      <c r="G224" s="1"/>
      <c r="H224" s="1"/>
      <c r="I224" s="1"/>
      <c r="J224" s="2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</row>
    <row r="226" spans="1:11" ht="12.75">
      <c r="A226" s="1" t="s">
        <v>14</v>
      </c>
      <c r="B226" s="1"/>
      <c r="C226" s="1"/>
      <c r="D226" s="1"/>
      <c r="E226" s="1"/>
      <c r="F226" s="1"/>
      <c r="G226" s="1"/>
      <c r="H226" s="1"/>
      <c r="I226" s="1"/>
      <c r="J226" s="2"/>
      <c r="K226" s="1"/>
    </row>
    <row r="227" spans="1:11" ht="12.75">
      <c r="A227" s="1"/>
      <c r="B227" s="1" t="s">
        <v>7</v>
      </c>
      <c r="C227" s="1"/>
      <c r="D227" s="3">
        <f>D185+D193+D201+D209+D219</f>
        <v>302445.67</v>
      </c>
      <c r="E227" s="1"/>
      <c r="F227" s="1"/>
      <c r="G227" s="3">
        <f>G185+G193+G201+G209+G219</f>
        <v>406545.60000000003</v>
      </c>
      <c r="H227" s="1"/>
      <c r="I227" s="1"/>
      <c r="J227" s="2">
        <f>D227/G227*100</f>
        <v>74.3940335352295</v>
      </c>
      <c r="K227" s="1"/>
    </row>
    <row r="228" spans="1:11" ht="12.75">
      <c r="A228" s="1"/>
      <c r="B228" s="1" t="s">
        <v>8</v>
      </c>
      <c r="C228" s="1"/>
      <c r="D228" s="1"/>
      <c r="E228" s="1"/>
      <c r="F228" s="1"/>
      <c r="G228" s="3"/>
      <c r="H228" s="1"/>
      <c r="I228" s="1"/>
      <c r="J228" s="2"/>
      <c r="K228" s="1"/>
    </row>
    <row r="229" spans="1:11" ht="12.75">
      <c r="A229" s="1"/>
      <c r="B229" s="1" t="s">
        <v>9</v>
      </c>
      <c r="C229" s="1"/>
      <c r="D229" s="3">
        <f>D187+D195+D203+D211+D221</f>
        <v>117516.82999999999</v>
      </c>
      <c r="E229" s="1"/>
      <c r="F229" s="1"/>
      <c r="G229" s="3">
        <f>G187+G195+G203+G211+G221</f>
        <v>179679.6</v>
      </c>
      <c r="H229" s="1"/>
      <c r="I229" s="1"/>
      <c r="J229" s="2">
        <f>D229/G229*100</f>
        <v>65.40354608981764</v>
      </c>
      <c r="K229" s="1"/>
    </row>
    <row r="230" spans="1:11" ht="12.75">
      <c r="A230" s="1"/>
      <c r="B230" s="1" t="s">
        <v>10</v>
      </c>
      <c r="C230" s="1"/>
      <c r="D230" s="3">
        <f>D188+D196+D204+D212+D222</f>
        <v>42071.02</v>
      </c>
      <c r="E230" s="1"/>
      <c r="F230" s="1"/>
      <c r="G230" s="3">
        <f>G188+G196+G204+G212+G222</f>
        <v>64669.99999999999</v>
      </c>
      <c r="H230" s="1"/>
      <c r="I230" s="1"/>
      <c r="J230" s="2">
        <f>D230/G230*100</f>
        <v>65.05492500386578</v>
      </c>
      <c r="K230" s="1"/>
    </row>
    <row r="231" spans="1:11" ht="12.75">
      <c r="A231" s="1"/>
      <c r="B231" s="1" t="s">
        <v>15</v>
      </c>
      <c r="C231" s="1"/>
      <c r="D231" s="3">
        <f>D189+D197+D205+D213+D223</f>
        <v>70750.61</v>
      </c>
      <c r="E231" s="1"/>
      <c r="F231" s="1"/>
      <c r="G231" s="3">
        <f>G189+G197+G205+G213+G223</f>
        <v>101168.5</v>
      </c>
      <c r="H231" s="1"/>
      <c r="I231" s="1"/>
      <c r="J231" s="2">
        <f>D231/G231*100</f>
        <v>69.933437779546</v>
      </c>
      <c r="K231" s="1"/>
    </row>
    <row r="232" spans="1:11" ht="12.75">
      <c r="A232" s="1"/>
      <c r="B232" s="1" t="s">
        <v>11</v>
      </c>
      <c r="C232" s="1"/>
      <c r="D232" s="3">
        <f>D190+D198+D206+D214+D224</f>
        <v>72107.21</v>
      </c>
      <c r="E232" s="1"/>
      <c r="F232" s="1"/>
      <c r="G232" s="3">
        <f>G190+G198+G206+G214+G224</f>
        <v>61027.5</v>
      </c>
      <c r="H232" s="1"/>
      <c r="I232" s="1"/>
      <c r="J232" s="2">
        <f>D232/G232*100</f>
        <v>118.1552742616034</v>
      </c>
      <c r="K232" s="1"/>
    </row>
    <row r="233" spans="1:11" ht="12.75">
      <c r="A233" s="1"/>
      <c r="B233" s="1"/>
      <c r="C233" s="1"/>
      <c r="D233" s="3"/>
      <c r="E233" s="1"/>
      <c r="F233" s="1"/>
      <c r="G233" s="3"/>
      <c r="H233" s="1"/>
      <c r="I233" s="1"/>
      <c r="J233" s="1"/>
      <c r="K233" s="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8"/>
  <sheetViews>
    <sheetView tabSelected="1" workbookViewId="0" topLeftCell="A37">
      <selection activeCell="F46" sqref="F46:F57"/>
    </sheetView>
  </sheetViews>
  <sheetFormatPr defaultColWidth="9.00390625" defaultRowHeight="12.75"/>
  <cols>
    <col min="6" max="6" width="10.375" style="0" customWidth="1"/>
    <col min="7" max="7" width="10.875" style="0" customWidth="1"/>
    <col min="8" max="13" width="9.75390625" style="0" customWidth="1"/>
    <col min="14" max="17" width="9.625" style="0" bestFit="1" customWidth="1"/>
    <col min="18" max="18" width="10.375" style="0" customWidth="1"/>
    <col min="28" max="30" width="9.125" style="18" customWidth="1"/>
  </cols>
  <sheetData>
    <row r="1" ht="12.75">
      <c r="A1" t="s">
        <v>113</v>
      </c>
    </row>
    <row r="3" ht="12.75">
      <c r="D3" t="s">
        <v>93</v>
      </c>
    </row>
    <row r="4" ht="12.75">
      <c r="C4" t="s">
        <v>94</v>
      </c>
    </row>
    <row r="5" ht="12.75">
      <c r="D5" t="s">
        <v>95</v>
      </c>
    </row>
    <row r="6" ht="12.75">
      <c r="F6" t="s">
        <v>79</v>
      </c>
    </row>
    <row r="7" ht="12.75">
      <c r="F7" t="s">
        <v>80</v>
      </c>
    </row>
    <row r="8" ht="12.75">
      <c r="H8" t="s">
        <v>81</v>
      </c>
    </row>
    <row r="9" ht="12.75">
      <c r="D9" t="s">
        <v>82</v>
      </c>
    </row>
    <row r="10" spans="6:13" ht="12.75">
      <c r="F10" t="s">
        <v>96</v>
      </c>
      <c r="G10" s="6"/>
      <c r="H10" s="7" t="s">
        <v>8</v>
      </c>
      <c r="I10" s="7"/>
      <c r="J10" s="7"/>
      <c r="K10" s="7"/>
      <c r="L10" s="7"/>
      <c r="M10" s="8"/>
    </row>
    <row r="11" spans="6:13" ht="12.75">
      <c r="F11" t="s">
        <v>97</v>
      </c>
      <c r="G11" s="9" t="s">
        <v>98</v>
      </c>
      <c r="H11" s="9" t="s">
        <v>99</v>
      </c>
      <c r="I11" s="9"/>
      <c r="J11" s="9"/>
      <c r="K11" s="9"/>
      <c r="L11" s="9"/>
      <c r="M11" s="9" t="s">
        <v>100</v>
      </c>
    </row>
    <row r="13" spans="1:13" ht="12.75">
      <c r="A13" t="s">
        <v>83</v>
      </c>
      <c r="C13" t="s">
        <v>116</v>
      </c>
      <c r="F13" s="5">
        <f>31.4*1.046*3280*0.829</f>
        <v>89307.864928</v>
      </c>
      <c r="G13" s="5">
        <f>F13*0.6</f>
        <v>53584.718956799996</v>
      </c>
      <c r="H13">
        <f>F13*0.2</f>
        <v>17861.5729856</v>
      </c>
      <c r="M13">
        <f>F13-G13-H13</f>
        <v>17861.5729856</v>
      </c>
    </row>
    <row r="14" ht="12.75">
      <c r="A14" t="s">
        <v>84</v>
      </c>
    </row>
    <row r="16" spans="1:13" ht="12.75">
      <c r="A16" t="s">
        <v>86</v>
      </c>
      <c r="C16" t="s">
        <v>114</v>
      </c>
      <c r="F16">
        <f>36.5*1.046*6899*1.227</f>
        <v>323188.02206700004</v>
      </c>
      <c r="G16" s="5">
        <f>F16*0.6</f>
        <v>193912.81324020002</v>
      </c>
      <c r="H16">
        <f>F16*0.2</f>
        <v>64637.60441340001</v>
      </c>
      <c r="M16">
        <f>F16-G16-H16</f>
        <v>64637.60441340001</v>
      </c>
    </row>
    <row r="18" spans="1:13" ht="12.75">
      <c r="A18" t="s">
        <v>88</v>
      </c>
      <c r="C18" t="s">
        <v>117</v>
      </c>
      <c r="F18">
        <f>127.9*1.046*50</f>
        <v>6689.17</v>
      </c>
      <c r="G18">
        <f>F18*0.6</f>
        <v>4013.502</v>
      </c>
      <c r="H18">
        <f>F18*0.2</f>
        <v>1337.834</v>
      </c>
      <c r="M18">
        <f>F18-G18-H18</f>
        <v>1337.834</v>
      </c>
    </row>
    <row r="20" ht="12.75">
      <c r="A20" t="s">
        <v>83</v>
      </c>
    </row>
    <row r="21" spans="1:13" ht="12.75">
      <c r="A21" t="s">
        <v>90</v>
      </c>
      <c r="C21" t="s">
        <v>115</v>
      </c>
      <c r="F21">
        <f>4.3*7858*1.046</f>
        <v>35343.712400000004</v>
      </c>
      <c r="G21" s="5">
        <f>F21*0.6</f>
        <v>21206.227440000002</v>
      </c>
      <c r="H21">
        <f>F21*0.2</f>
        <v>7068.742480000001</v>
      </c>
      <c r="M21">
        <f>F21-G21-H21</f>
        <v>7068.742480000001</v>
      </c>
    </row>
    <row r="23" spans="1:13" ht="12.75">
      <c r="A23" t="s">
        <v>16</v>
      </c>
      <c r="C23" t="s">
        <v>92</v>
      </c>
      <c r="F23">
        <v>1356.6</v>
      </c>
      <c r="M23">
        <v>1356.6</v>
      </c>
    </row>
    <row r="25" spans="5:13" ht="12.75">
      <c r="E25" t="s">
        <v>14</v>
      </c>
      <c r="F25" s="5">
        <f>SUM(F13:F24)</f>
        <v>455885.36939500005</v>
      </c>
      <c r="G25" s="5">
        <f>SUM(G13:G24)</f>
        <v>272717.261637</v>
      </c>
      <c r="H25">
        <f>SUM(H13:H24)</f>
        <v>90905.75387900001</v>
      </c>
      <c r="M25">
        <f>SUM(M13:M24)</f>
        <v>92262.35387900002</v>
      </c>
    </row>
    <row r="27" spans="5:13" ht="12.75">
      <c r="E27" t="s">
        <v>14</v>
      </c>
      <c r="F27">
        <f>G27+H27+M27</f>
        <v>537155.105604826</v>
      </c>
      <c r="G27">
        <f>G25*1.298</f>
        <v>353987.00560482603</v>
      </c>
      <c r="H27">
        <v>90905.75</v>
      </c>
      <c r="M27">
        <v>92262.35</v>
      </c>
    </row>
    <row r="28" spans="2:18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ht="12.75">
      <c r="B29" s="18"/>
      <c r="C29" s="18"/>
      <c r="D29" s="18"/>
      <c r="E29" s="18" t="s">
        <v>118</v>
      </c>
      <c r="F29" s="18">
        <v>395669.6</v>
      </c>
      <c r="G29" s="18">
        <v>316629.8</v>
      </c>
      <c r="H29" s="18">
        <v>39519.9</v>
      </c>
      <c r="I29" s="18"/>
      <c r="J29" s="18"/>
      <c r="K29" s="18"/>
      <c r="L29" s="18"/>
      <c r="M29" s="18">
        <v>39519.9</v>
      </c>
      <c r="N29" s="18"/>
      <c r="O29" s="18"/>
      <c r="P29" s="18"/>
      <c r="Q29" s="18"/>
      <c r="R29" s="18"/>
    </row>
    <row r="30" spans="2:18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2.75">
      <c r="B31" s="18"/>
      <c r="C31" s="18"/>
      <c r="D31" s="18"/>
      <c r="E31" s="18" t="s">
        <v>119</v>
      </c>
      <c r="F31" s="18">
        <f>H31+M31</f>
        <v>-104128.3</v>
      </c>
      <c r="G31" s="18"/>
      <c r="H31" s="18">
        <f>H29-H27</f>
        <v>-51385.85</v>
      </c>
      <c r="I31" s="18"/>
      <c r="J31" s="18"/>
      <c r="K31" s="18"/>
      <c r="L31" s="18"/>
      <c r="M31" s="18">
        <f>M29-M27</f>
        <v>-52742.450000000004</v>
      </c>
      <c r="N31" s="18"/>
      <c r="O31" s="18"/>
      <c r="P31" s="18"/>
      <c r="Q31" s="18"/>
      <c r="R31" s="18"/>
    </row>
    <row r="32" spans="2:18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3:18" ht="12.75">
      <c r="C35" s="18"/>
      <c r="D35" s="18"/>
      <c r="E35" s="18"/>
      <c r="F35" s="18" t="s">
        <v>127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3:30" ht="12.75">
      <c r="C36" s="71" t="s">
        <v>125</v>
      </c>
      <c r="D36" s="72"/>
      <c r="E36" s="73"/>
      <c r="F36" s="74" t="s">
        <v>133</v>
      </c>
      <c r="G36" s="72"/>
      <c r="H36" s="72"/>
      <c r="I36" s="72"/>
      <c r="J36" s="72"/>
      <c r="K36" s="72"/>
      <c r="L36" s="73"/>
      <c r="M36" s="32" t="s">
        <v>129</v>
      </c>
      <c r="N36" s="30"/>
      <c r="O36" s="29"/>
      <c r="P36" s="32" t="s">
        <v>134</v>
      </c>
      <c r="Q36" s="30"/>
      <c r="R36" s="29"/>
      <c r="S36" s="32" t="s">
        <v>137</v>
      </c>
      <c r="T36" s="30"/>
      <c r="U36" s="29"/>
      <c r="V36" s="32" t="s">
        <v>138</v>
      </c>
      <c r="W36" s="30"/>
      <c r="X36" s="29"/>
      <c r="Y36" s="32" t="s">
        <v>139</v>
      </c>
      <c r="Z36" s="30"/>
      <c r="AA36" s="29"/>
      <c r="AB36" s="27"/>
      <c r="AC36" s="27"/>
      <c r="AD36" s="27"/>
    </row>
    <row r="37" spans="3:30" ht="12.75">
      <c r="C37" s="23" t="s">
        <v>6</v>
      </c>
      <c r="D37" s="23" t="s">
        <v>12</v>
      </c>
      <c r="E37" s="23" t="s">
        <v>126</v>
      </c>
      <c r="F37" s="23" t="s">
        <v>6</v>
      </c>
      <c r="G37" s="23" t="s">
        <v>12</v>
      </c>
      <c r="H37" s="22" t="s">
        <v>126</v>
      </c>
      <c r="I37" s="22" t="s">
        <v>16</v>
      </c>
      <c r="J37" s="22" t="s">
        <v>14</v>
      </c>
      <c r="K37" s="74" t="s">
        <v>135</v>
      </c>
      <c r="L37" s="73"/>
      <c r="M37" s="25" t="s">
        <v>128</v>
      </c>
      <c r="N37" s="28" t="s">
        <v>130</v>
      </c>
      <c r="O37" s="29"/>
      <c r="P37" s="25" t="s">
        <v>96</v>
      </c>
      <c r="Q37" s="28" t="s">
        <v>130</v>
      </c>
      <c r="R37" s="29"/>
      <c r="S37" s="25" t="s">
        <v>96</v>
      </c>
      <c r="T37" s="28" t="s">
        <v>130</v>
      </c>
      <c r="U37" s="29"/>
      <c r="V37" s="25" t="s">
        <v>96</v>
      </c>
      <c r="W37" s="28" t="s">
        <v>130</v>
      </c>
      <c r="X37" s="29"/>
      <c r="Y37" s="25" t="s">
        <v>96</v>
      </c>
      <c r="Z37" s="28" t="s">
        <v>130</v>
      </c>
      <c r="AA37" s="29"/>
      <c r="AB37" s="27"/>
      <c r="AC37" s="27"/>
      <c r="AD37" s="27"/>
    </row>
    <row r="38" spans="3:30" ht="12.75">
      <c r="C38" s="24"/>
      <c r="D38" s="24"/>
      <c r="E38" s="24"/>
      <c r="F38" s="24"/>
      <c r="G38" s="24"/>
      <c r="H38" s="31"/>
      <c r="I38" s="31"/>
      <c r="J38" s="31"/>
      <c r="K38" s="31" t="s">
        <v>98</v>
      </c>
      <c r="L38" s="31" t="s">
        <v>136</v>
      </c>
      <c r="M38" s="26" t="s">
        <v>132</v>
      </c>
      <c r="N38" s="33" t="s">
        <v>98</v>
      </c>
      <c r="O38" s="33" t="s">
        <v>131</v>
      </c>
      <c r="P38" s="26" t="s">
        <v>132</v>
      </c>
      <c r="Q38" s="33" t="s">
        <v>98</v>
      </c>
      <c r="R38" s="33" t="s">
        <v>131</v>
      </c>
      <c r="S38" s="26" t="s">
        <v>132</v>
      </c>
      <c r="T38" s="33" t="s">
        <v>98</v>
      </c>
      <c r="U38" s="33" t="s">
        <v>131</v>
      </c>
      <c r="V38" s="26" t="s">
        <v>132</v>
      </c>
      <c r="W38" s="33" t="s">
        <v>98</v>
      </c>
      <c r="X38" s="33" t="s">
        <v>131</v>
      </c>
      <c r="Y38" s="26" t="s">
        <v>132</v>
      </c>
      <c r="Z38" s="33" t="s">
        <v>98</v>
      </c>
      <c r="AA38" s="33" t="s">
        <v>131</v>
      </c>
      <c r="AB38" s="27"/>
      <c r="AC38" s="27"/>
      <c r="AD38" s="27"/>
    </row>
    <row r="39" spans="3:17" ht="12.7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"/>
      <c r="N39" s="5"/>
      <c r="O39" s="5"/>
      <c r="P39" s="5"/>
      <c r="Q39" s="5"/>
    </row>
    <row r="40" spans="1:20" ht="12.75">
      <c r="A40" t="s">
        <v>124</v>
      </c>
      <c r="B40" s="18"/>
      <c r="C40">
        <v>3280</v>
      </c>
      <c r="D40">
        <v>6899</v>
      </c>
      <c r="E40">
        <v>7858</v>
      </c>
      <c r="F40">
        <v>89279.8</v>
      </c>
      <c r="G40">
        <v>323172.8</v>
      </c>
      <c r="H40">
        <v>35328</v>
      </c>
      <c r="I40">
        <v>1356.6</v>
      </c>
      <c r="J40">
        <f>SUM(F40:I40)</f>
        <v>449137.19999999995</v>
      </c>
      <c r="K40">
        <f>J40*0.6</f>
        <v>269482.31999999995</v>
      </c>
      <c r="L40">
        <f>J40*0.4</f>
        <v>179654.88</v>
      </c>
      <c r="M40">
        <v>400050.6</v>
      </c>
      <c r="N40" s="5">
        <v>244004.8</v>
      </c>
      <c r="O40" s="5">
        <f>M40-N40</f>
        <v>156045.8</v>
      </c>
      <c r="P40" s="5"/>
      <c r="Q40" s="5">
        <v>313602</v>
      </c>
      <c r="T40">
        <v>316629.8</v>
      </c>
    </row>
    <row r="41" spans="1:20" ht="12.75">
      <c r="A41" t="s">
        <v>120</v>
      </c>
      <c r="C41">
        <v>1842</v>
      </c>
      <c r="D41">
        <v>4084</v>
      </c>
      <c r="E41">
        <v>4406</v>
      </c>
      <c r="F41">
        <v>61300.8</v>
      </c>
      <c r="G41">
        <v>186059.6</v>
      </c>
      <c r="H41">
        <v>20079.8</v>
      </c>
      <c r="J41">
        <f>SUM(F41:H41)</f>
        <v>267440.2</v>
      </c>
      <c r="K41">
        <f>J41*0.6</f>
        <v>160464.12</v>
      </c>
      <c r="L41">
        <f>J41*0.4</f>
        <v>106976.08000000002</v>
      </c>
      <c r="M41">
        <v>231196</v>
      </c>
      <c r="N41" s="5">
        <v>148632.1</v>
      </c>
      <c r="O41" s="5">
        <f>M41-N41</f>
        <v>82563.9</v>
      </c>
      <c r="P41" s="5"/>
      <c r="Q41" s="5">
        <v>191297</v>
      </c>
      <c r="T41">
        <v>191697</v>
      </c>
    </row>
    <row r="42" spans="1:20" ht="12.75">
      <c r="A42" t="s">
        <v>121</v>
      </c>
      <c r="C42">
        <v>2241</v>
      </c>
      <c r="D42">
        <v>4770</v>
      </c>
      <c r="E42">
        <v>5071</v>
      </c>
      <c r="F42">
        <v>71534.3</v>
      </c>
      <c r="G42">
        <v>214805.5</v>
      </c>
      <c r="H42">
        <v>22166.9</v>
      </c>
      <c r="J42">
        <f>SUM(F42:H42)</f>
        <v>308506.7</v>
      </c>
      <c r="K42">
        <f>J42*0.6</f>
        <v>185104.02</v>
      </c>
      <c r="L42">
        <f>J42*0.4</f>
        <v>123402.68000000001</v>
      </c>
      <c r="N42" s="5"/>
      <c r="O42" s="5"/>
      <c r="P42" s="5"/>
      <c r="Q42" s="5">
        <v>234399</v>
      </c>
      <c r="R42" s="5"/>
      <c r="T42">
        <v>234399</v>
      </c>
    </row>
    <row r="43" spans="1:17" ht="12.75">
      <c r="A43" t="s">
        <v>122</v>
      </c>
      <c r="C43">
        <v>1855</v>
      </c>
      <c r="D43">
        <v>4480</v>
      </c>
      <c r="E43">
        <v>4634</v>
      </c>
      <c r="F43">
        <v>60628.8</v>
      </c>
      <c r="G43">
        <v>189760.2</v>
      </c>
      <c r="H43">
        <v>20741</v>
      </c>
      <c r="J43">
        <f>SUM(F43:H43)</f>
        <v>271130</v>
      </c>
      <c r="K43">
        <f>J43*0.6</f>
        <v>162678</v>
      </c>
      <c r="L43">
        <f>J43*0.4</f>
        <v>108452</v>
      </c>
      <c r="N43" s="5"/>
      <c r="O43" s="5"/>
      <c r="P43" s="5"/>
      <c r="Q43" s="5">
        <v>197990</v>
      </c>
    </row>
    <row r="44" spans="1:17" ht="12.75">
      <c r="A44" t="s">
        <v>123</v>
      </c>
      <c r="C44">
        <v>2761</v>
      </c>
      <c r="D44">
        <v>6400</v>
      </c>
      <c r="E44">
        <v>6642</v>
      </c>
      <c r="F44">
        <v>98575.5</v>
      </c>
      <c r="G44">
        <v>313974.2</v>
      </c>
      <c r="H44">
        <v>32474.3</v>
      </c>
      <c r="J44">
        <f>SUM(F44:H44)</f>
        <v>445024</v>
      </c>
      <c r="K44">
        <f>J44*0.6</f>
        <v>267014.39999999997</v>
      </c>
      <c r="L44">
        <f>J44*0.4</f>
        <v>178009.6</v>
      </c>
      <c r="N44" s="5"/>
      <c r="O44" s="5"/>
      <c r="P44" s="5"/>
      <c r="Q44" s="5">
        <v>276491</v>
      </c>
    </row>
    <row r="45" spans="14:17" ht="12.75">
      <c r="N45" s="5"/>
      <c r="O45" s="5"/>
      <c r="P45" s="5"/>
      <c r="Q45" s="5"/>
    </row>
    <row r="46" spans="14:17" ht="12.75">
      <c r="N46" s="5"/>
      <c r="O46" s="5"/>
      <c r="P46" s="5"/>
      <c r="Q46" s="5"/>
    </row>
    <row r="47" spans="14:17" ht="12.75">
      <c r="N47" s="5"/>
      <c r="O47" s="5"/>
      <c r="P47" s="5"/>
      <c r="Q47" s="5"/>
    </row>
    <row r="48" spans="14:17" ht="12.75">
      <c r="N48" s="5"/>
      <c r="O48" s="5"/>
      <c r="P48" s="5"/>
      <c r="Q48" s="5"/>
    </row>
    <row r="49" spans="14:17" ht="12.75">
      <c r="N49" s="5"/>
      <c r="O49" s="5"/>
      <c r="P49" s="5"/>
      <c r="Q49" s="5"/>
    </row>
    <row r="50" spans="14:17" ht="12.75">
      <c r="N50" s="5"/>
      <c r="O50" s="5"/>
      <c r="P50" s="5"/>
      <c r="Q50" s="5"/>
    </row>
    <row r="51" spans="14:17" ht="12.75">
      <c r="N51" s="5"/>
      <c r="O51" s="5"/>
      <c r="P51" s="5"/>
      <c r="Q51" s="5"/>
    </row>
    <row r="52" spans="14:17" ht="12.75">
      <c r="N52" s="5"/>
      <c r="O52" s="5"/>
      <c r="P52" s="5"/>
      <c r="Q52" s="5"/>
    </row>
    <row r="53" spans="14:17" ht="12.75">
      <c r="N53" s="5"/>
      <c r="O53" s="5"/>
      <c r="P53" s="5"/>
      <c r="Q53" s="5"/>
    </row>
    <row r="54" spans="14:17" ht="12.75">
      <c r="N54" s="5"/>
      <c r="O54" s="5"/>
      <c r="P54" s="5"/>
      <c r="Q54" s="5"/>
    </row>
    <row r="55" spans="4:17" ht="12.75">
      <c r="D55" s="19"/>
      <c r="G55" s="20"/>
      <c r="N55" s="5"/>
      <c r="O55" s="5"/>
      <c r="P55" s="5"/>
      <c r="Q55" s="5"/>
    </row>
    <row r="56" spans="14:17" ht="12.75">
      <c r="N56" s="5"/>
      <c r="O56" s="5"/>
      <c r="P56" s="5"/>
      <c r="Q56" s="5"/>
    </row>
    <row r="57" spans="6:17" ht="12.75">
      <c r="F57" s="5"/>
      <c r="G57" s="5"/>
      <c r="N57" s="5"/>
      <c r="O57" s="5"/>
      <c r="P57" s="5"/>
      <c r="Q57" s="5"/>
    </row>
    <row r="65" spans="14:17" ht="12.75">
      <c r="N65" s="5"/>
      <c r="O65" s="5"/>
      <c r="P65" s="5"/>
      <c r="Q65" s="5"/>
    </row>
    <row r="66" spans="14:17" ht="12.75">
      <c r="N66" s="5"/>
      <c r="O66" s="5"/>
      <c r="P66" s="5"/>
      <c r="Q66" s="5"/>
    </row>
    <row r="67" spans="14:17" ht="12.75">
      <c r="N67" s="5"/>
      <c r="O67" s="5"/>
      <c r="P67" s="5"/>
      <c r="Q67" s="5"/>
    </row>
    <row r="68" spans="6:17" ht="12.75">
      <c r="F68" s="5"/>
      <c r="G68" s="5"/>
      <c r="N68" s="5"/>
      <c r="O68" s="5"/>
      <c r="P68" s="5"/>
      <c r="Q68" s="5"/>
    </row>
  </sheetData>
  <mergeCells count="3">
    <mergeCell ref="C36:E36"/>
    <mergeCell ref="F36:L36"/>
    <mergeCell ref="K37:L37"/>
  </mergeCells>
  <printOptions/>
  <pageMargins left="0.75" right="0.75" top="1" bottom="1" header="0.5" footer="0.5"/>
  <pageSetup horizontalDpi="120" verticalDpi="12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2" width="10.375" style="0" customWidth="1"/>
    <col min="4" max="4" width="12.00390625" style="0" customWidth="1"/>
    <col min="6" max="7" width="9.625" style="0" customWidth="1"/>
    <col min="8" max="8" width="10.625" style="0" bestFit="1" customWidth="1"/>
    <col min="9" max="9" width="11.75390625" style="0" customWidth="1"/>
    <col min="10" max="11" width="9.625" style="0" bestFit="1" customWidth="1"/>
    <col min="14" max="14" width="11.875" style="0" customWidth="1"/>
    <col min="15" max="15" width="10.00390625" style="0" customWidth="1"/>
    <col min="18" max="18" width="10.625" style="0" customWidth="1"/>
    <col min="19" max="19" width="9.625" style="0" bestFit="1" customWidth="1"/>
    <col min="20" max="20" width="9.25390625" style="0" bestFit="1" customWidth="1"/>
    <col min="21" max="21" width="14.125" style="0" customWidth="1"/>
  </cols>
  <sheetData>
    <row r="1" ht="12.75">
      <c r="A1" t="s">
        <v>61</v>
      </c>
    </row>
    <row r="3" ht="12.75">
      <c r="D3" t="s">
        <v>93</v>
      </c>
    </row>
    <row r="4" ht="12.75">
      <c r="C4" t="s">
        <v>94</v>
      </c>
    </row>
    <row r="5" ht="12.75">
      <c r="D5" t="s">
        <v>95</v>
      </c>
    </row>
    <row r="6" ht="12.75">
      <c r="F6" t="s">
        <v>79</v>
      </c>
    </row>
    <row r="7" ht="12.75">
      <c r="F7" t="s">
        <v>80</v>
      </c>
    </row>
    <row r="8" ht="12.75">
      <c r="H8" t="s">
        <v>81</v>
      </c>
    </row>
    <row r="9" ht="12.75">
      <c r="D9" t="s">
        <v>109</v>
      </c>
    </row>
    <row r="10" spans="6:9" ht="12.75">
      <c r="F10" t="s">
        <v>96</v>
      </c>
      <c r="G10" s="6"/>
      <c r="H10" s="7" t="s">
        <v>8</v>
      </c>
      <c r="I10" s="8"/>
    </row>
    <row r="11" spans="6:9" ht="12.75">
      <c r="F11" t="s">
        <v>97</v>
      </c>
      <c r="G11" s="9" t="s">
        <v>98</v>
      </c>
      <c r="H11" s="9" t="s">
        <v>99</v>
      </c>
      <c r="I11" s="9" t="s">
        <v>100</v>
      </c>
    </row>
    <row r="13" spans="1:9" ht="12.75">
      <c r="A13" t="s">
        <v>83</v>
      </c>
      <c r="C13" t="s">
        <v>110</v>
      </c>
      <c r="F13">
        <v>91693.28</v>
      </c>
      <c r="G13">
        <f>F13*0.6</f>
        <v>55015.968</v>
      </c>
      <c r="H13">
        <f>F13*0.2</f>
        <v>18338.656</v>
      </c>
      <c r="I13">
        <f>F13-G13-H13</f>
        <v>18338.656</v>
      </c>
    </row>
    <row r="14" ht="12.75">
      <c r="A14" t="s">
        <v>84</v>
      </c>
    </row>
    <row r="16" spans="1:9" ht="12.75">
      <c r="A16" t="s">
        <v>86</v>
      </c>
      <c r="C16" t="s">
        <v>111</v>
      </c>
      <c r="F16">
        <v>299041.13</v>
      </c>
      <c r="G16" s="5">
        <f>F16*0.6</f>
        <v>179424.67799999999</v>
      </c>
      <c r="H16">
        <f>F16*0.2</f>
        <v>59808.226</v>
      </c>
      <c r="I16">
        <f>F16-G16-H16</f>
        <v>59808.22600000002</v>
      </c>
    </row>
    <row r="18" spans="1:9" ht="12.75">
      <c r="A18" t="s">
        <v>88</v>
      </c>
      <c r="C18" t="s">
        <v>89</v>
      </c>
      <c r="F18">
        <v>6235.13</v>
      </c>
      <c r="G18">
        <f>F18*0.6</f>
        <v>3741.078</v>
      </c>
      <c r="H18">
        <f>F18*0.2</f>
        <v>1247.026</v>
      </c>
      <c r="I18">
        <f>F18-G18-H18</f>
        <v>1247.026</v>
      </c>
    </row>
    <row r="20" ht="12.75">
      <c r="A20" t="s">
        <v>83</v>
      </c>
    </row>
    <row r="21" spans="1:9" ht="12.75">
      <c r="A21" t="s">
        <v>90</v>
      </c>
      <c r="C21" t="s">
        <v>112</v>
      </c>
      <c r="F21">
        <v>33619.66</v>
      </c>
      <c r="G21" s="5">
        <f>F21*0.6</f>
        <v>20171.796000000002</v>
      </c>
      <c r="H21">
        <f>F21*0.2</f>
        <v>6723.932000000001</v>
      </c>
      <c r="I21">
        <f>F21-G21-H21</f>
        <v>6723.932000000001</v>
      </c>
    </row>
    <row r="23" spans="1:9" ht="12.75">
      <c r="A23" t="s">
        <v>16</v>
      </c>
      <c r="C23" t="s">
        <v>92</v>
      </c>
      <c r="F23">
        <v>1356.6</v>
      </c>
      <c r="I23">
        <v>1356.6</v>
      </c>
    </row>
    <row r="25" spans="5:9" ht="12.75">
      <c r="E25" t="s">
        <v>14</v>
      </c>
      <c r="F25" s="5">
        <f>SUM(F13:F24)</f>
        <v>431945.80000000005</v>
      </c>
      <c r="G25" s="5">
        <f>SUM(G13:G24)</f>
        <v>258353.52</v>
      </c>
      <c r="H25">
        <f>SUM(H13:H24)</f>
        <v>86117.84</v>
      </c>
      <c r="I25">
        <f>SUM(I13:I24)</f>
        <v>87474.44000000002</v>
      </c>
    </row>
    <row r="27" ht="12.75">
      <c r="D27" t="s">
        <v>101</v>
      </c>
    </row>
    <row r="29" spans="2:13" ht="12.75">
      <c r="B29" s="13"/>
      <c r="C29" s="14" t="s">
        <v>106</v>
      </c>
      <c r="D29" s="14"/>
      <c r="E29" s="15"/>
      <c r="F29" s="13"/>
      <c r="G29" s="14" t="s">
        <v>105</v>
      </c>
      <c r="H29" s="14"/>
      <c r="I29" s="15"/>
      <c r="J29" s="13"/>
      <c r="K29" s="14" t="s">
        <v>63</v>
      </c>
      <c r="L29" s="14"/>
      <c r="M29" s="15"/>
    </row>
    <row r="30" spans="2:13" ht="12.75">
      <c r="B30" s="10" t="s">
        <v>107</v>
      </c>
      <c r="C30" s="11"/>
      <c r="D30" s="11"/>
      <c r="E30" s="12"/>
      <c r="F30" s="10"/>
      <c r="G30" s="11"/>
      <c r="H30" s="11"/>
      <c r="I30" s="12"/>
      <c r="J30" s="10"/>
      <c r="K30" s="11" t="s">
        <v>108</v>
      </c>
      <c r="L30" s="11"/>
      <c r="M30" s="12"/>
    </row>
    <row r="31" spans="2:13" ht="12.75">
      <c r="B31" s="17" t="s">
        <v>96</v>
      </c>
      <c r="C31" s="10"/>
      <c r="D31" s="11" t="s">
        <v>8</v>
      </c>
      <c r="E31" s="12"/>
      <c r="F31" t="s">
        <v>96</v>
      </c>
      <c r="G31" s="6"/>
      <c r="H31" s="7" t="s">
        <v>8</v>
      </c>
      <c r="I31" s="8"/>
      <c r="J31" t="s">
        <v>96</v>
      </c>
      <c r="K31" s="6"/>
      <c r="L31" s="7" t="s">
        <v>8</v>
      </c>
      <c r="M31" s="8"/>
    </row>
    <row r="32" spans="2:13" ht="12.75">
      <c r="B32" s="16" t="s">
        <v>97</v>
      </c>
      <c r="C32" s="9" t="s">
        <v>98</v>
      </c>
      <c r="D32" s="9" t="s">
        <v>99</v>
      </c>
      <c r="E32" s="9" t="s">
        <v>100</v>
      </c>
      <c r="F32" t="s">
        <v>97</v>
      </c>
      <c r="G32" s="9" t="s">
        <v>98</v>
      </c>
      <c r="H32" s="9" t="s">
        <v>99</v>
      </c>
      <c r="I32" s="9" t="s">
        <v>100</v>
      </c>
      <c r="J32" s="16" t="s">
        <v>97</v>
      </c>
      <c r="K32" s="9" t="s">
        <v>98</v>
      </c>
      <c r="L32" s="9" t="s">
        <v>99</v>
      </c>
      <c r="M32" s="9" t="s">
        <v>100</v>
      </c>
    </row>
    <row r="34" spans="1:13" ht="12.75">
      <c r="A34" t="s">
        <v>6</v>
      </c>
      <c r="B34">
        <v>121319.7</v>
      </c>
      <c r="C34">
        <v>51329.9</v>
      </c>
      <c r="D34">
        <v>30445.4</v>
      </c>
      <c r="E34">
        <f>B34-C34-D34</f>
        <v>39544.39999999999</v>
      </c>
      <c r="F34">
        <v>91693.28</v>
      </c>
      <c r="G34">
        <v>55015.97</v>
      </c>
      <c r="H34">
        <v>18338.66</v>
      </c>
      <c r="I34" s="5">
        <v>18338.66</v>
      </c>
      <c r="J34" s="5">
        <f>F34*100/B34</f>
        <v>75.57987696969248</v>
      </c>
      <c r="K34" s="5">
        <f>G34*100/C34</f>
        <v>107.18113614092371</v>
      </c>
      <c r="L34" s="5">
        <f>H34*100/D34</f>
        <v>60.23458387802426</v>
      </c>
      <c r="M34" s="5">
        <f>I34*100/E34</f>
        <v>46.3748596514298</v>
      </c>
    </row>
    <row r="35" spans="10:13" ht="12.75">
      <c r="J35" s="5"/>
      <c r="K35" s="5"/>
      <c r="L35" s="5"/>
      <c r="M35" s="5"/>
    </row>
    <row r="36" spans="10:13" ht="12.75">
      <c r="J36" s="5"/>
      <c r="K36" s="5"/>
      <c r="L36" s="5"/>
      <c r="M36" s="5"/>
    </row>
    <row r="37" spans="1:13" ht="12.75">
      <c r="A37" t="s">
        <v>12</v>
      </c>
      <c r="B37">
        <v>379453</v>
      </c>
      <c r="C37">
        <v>224734.9</v>
      </c>
      <c r="D37">
        <v>93667.8</v>
      </c>
      <c r="E37">
        <f aca="true" t="shared" si="0" ref="E37:E43">B37-C37-D37</f>
        <v>61050.3</v>
      </c>
      <c r="F37">
        <v>299041.1</v>
      </c>
      <c r="G37" s="5">
        <v>179424.68</v>
      </c>
      <c r="H37">
        <v>59808.23</v>
      </c>
      <c r="I37">
        <v>59808.23</v>
      </c>
      <c r="J37" s="5">
        <f>F37*100/B37</f>
        <v>78.80846903305547</v>
      </c>
      <c r="K37" s="5">
        <f>G37*100/C37</f>
        <v>79.83836956342785</v>
      </c>
      <c r="L37" s="5">
        <f>H37*100/D37</f>
        <v>63.851430267391784</v>
      </c>
      <c r="M37" s="5">
        <f>I37*100/E37</f>
        <v>97.96549730304355</v>
      </c>
    </row>
    <row r="38" spans="10:13" ht="12.75">
      <c r="J38" s="5"/>
      <c r="K38" s="5"/>
      <c r="L38" s="5"/>
      <c r="M38" s="5"/>
    </row>
    <row r="39" spans="1:13" ht="12.75">
      <c r="A39" t="s">
        <v>102</v>
      </c>
      <c r="B39">
        <v>10470.8</v>
      </c>
      <c r="C39">
        <v>5192.4</v>
      </c>
      <c r="D39">
        <v>1734.5</v>
      </c>
      <c r="E39">
        <f t="shared" si="0"/>
        <v>3543.8999999999996</v>
      </c>
      <c r="F39">
        <v>6235.13</v>
      </c>
      <c r="G39">
        <v>3741.08</v>
      </c>
      <c r="H39">
        <v>1247.03</v>
      </c>
      <c r="I39">
        <v>1247.02</v>
      </c>
      <c r="J39" s="5">
        <f>F39*100/B39</f>
        <v>59.54779004469573</v>
      </c>
      <c r="K39" s="5">
        <f>G39*100/C39</f>
        <v>72.04914875587397</v>
      </c>
      <c r="L39" s="5">
        <f>H39*100/D39</f>
        <v>71.895647160565</v>
      </c>
      <c r="M39" s="5">
        <f>I39*100/E39</f>
        <v>35.187787465786286</v>
      </c>
    </row>
    <row r="40" spans="10:13" ht="12.75">
      <c r="J40" s="5"/>
      <c r="K40" s="5"/>
      <c r="L40" s="5"/>
      <c r="M40" s="5"/>
    </row>
    <row r="41" spans="1:13" ht="12.75">
      <c r="A41" t="s">
        <v>103</v>
      </c>
      <c r="B41">
        <v>38424.5</v>
      </c>
      <c r="C41">
        <v>22930.2</v>
      </c>
      <c r="D41">
        <v>6075.1</v>
      </c>
      <c r="E41">
        <f t="shared" si="0"/>
        <v>9419.199999999999</v>
      </c>
      <c r="F41">
        <v>33619.66</v>
      </c>
      <c r="G41" s="5">
        <v>20171.8</v>
      </c>
      <c r="H41">
        <v>6723.932</v>
      </c>
      <c r="I41">
        <v>6723.93</v>
      </c>
      <c r="J41" s="5">
        <f>F41*100/B41</f>
        <v>87.49537404520555</v>
      </c>
      <c r="K41" s="5">
        <f>G41*100/C41</f>
        <v>87.97044945094243</v>
      </c>
      <c r="L41" s="5">
        <f>H41*100/D41</f>
        <v>110.68018633438132</v>
      </c>
      <c r="M41" s="5">
        <f>I41*100/E41</f>
        <v>71.38536181416681</v>
      </c>
    </row>
    <row r="42" spans="10:13" ht="12.75">
      <c r="J42" s="5"/>
      <c r="K42" s="5"/>
      <c r="L42" s="5"/>
      <c r="M42" s="5"/>
    </row>
    <row r="43" spans="1:13" ht="12.75">
      <c r="A43" t="s">
        <v>16</v>
      </c>
      <c r="B43">
        <v>1356.6</v>
      </c>
      <c r="E43">
        <f t="shared" si="0"/>
        <v>1356.6</v>
      </c>
      <c r="F43">
        <v>1356.6</v>
      </c>
      <c r="I43">
        <v>1356.6</v>
      </c>
      <c r="J43" s="5">
        <f>F43*100/B43</f>
        <v>100</v>
      </c>
      <c r="K43" s="5"/>
      <c r="L43" s="5"/>
      <c r="M43" s="5">
        <f>I43*100/E43</f>
        <v>100</v>
      </c>
    </row>
    <row r="44" spans="10:13" ht="12.75">
      <c r="J44" s="5"/>
      <c r="K44" s="5"/>
      <c r="L44" s="5"/>
      <c r="M44" s="5"/>
    </row>
    <row r="45" spans="1:13" ht="12.75">
      <c r="A45" t="s">
        <v>64</v>
      </c>
      <c r="B45">
        <v>16507.2</v>
      </c>
      <c r="C45">
        <v>16507.2</v>
      </c>
      <c r="J45" s="5"/>
      <c r="K45" s="5"/>
      <c r="L45" s="5"/>
      <c r="M45" s="5"/>
    </row>
    <row r="46" spans="10:13" ht="12.75">
      <c r="J46" s="5"/>
      <c r="K46" s="5"/>
      <c r="L46" s="5"/>
      <c r="M46" s="5"/>
    </row>
    <row r="47" spans="1:13" ht="12.75">
      <c r="A47" t="s">
        <v>104</v>
      </c>
      <c r="B47">
        <v>12425.7</v>
      </c>
      <c r="C47">
        <v>12425.7</v>
      </c>
      <c r="J47" s="5"/>
      <c r="K47" s="5"/>
      <c r="L47" s="5"/>
      <c r="M47" s="5"/>
    </row>
    <row r="48" spans="10:13" ht="12.75">
      <c r="J48" s="5"/>
      <c r="K48" s="5"/>
      <c r="L48" s="5"/>
      <c r="M48" s="5"/>
    </row>
    <row r="49" spans="10:13" ht="12.75">
      <c r="J49" s="5"/>
      <c r="K49" s="5"/>
      <c r="L49" s="5"/>
      <c r="M49" s="5"/>
    </row>
    <row r="50" spans="10:13" ht="12.75">
      <c r="J50" s="5"/>
      <c r="K50" s="5"/>
      <c r="L50" s="5"/>
      <c r="M50" s="5"/>
    </row>
    <row r="51" spans="2:13" ht="12.75">
      <c r="B51">
        <f>SUM(B33:B50)</f>
        <v>579957.4999999999</v>
      </c>
      <c r="C51">
        <f>SUM(C33:C50)</f>
        <v>333120.30000000005</v>
      </c>
      <c r="D51">
        <f>SUM(D33:D50)</f>
        <v>131922.80000000002</v>
      </c>
      <c r="E51">
        <f>SUM(E33:E50)</f>
        <v>114914.39999999998</v>
      </c>
      <c r="F51" s="5">
        <f>SUM(F34:F50)</f>
        <v>431945.77</v>
      </c>
      <c r="G51" s="5">
        <f>SUM(G34:G50)</f>
        <v>258353.52999999997</v>
      </c>
      <c r="H51">
        <f>SUM(H34:H50)</f>
        <v>86117.852</v>
      </c>
      <c r="I51">
        <f>SUM(I34:I50)</f>
        <v>87474.44</v>
      </c>
      <c r="J51" s="5">
        <f>F51*100/B51</f>
        <v>74.47886612381082</v>
      </c>
      <c r="K51" s="5">
        <f>G51*100/C51</f>
        <v>77.55562479980954</v>
      </c>
      <c r="L51" s="5">
        <f>H51*100/D51</f>
        <v>65.27897527948163</v>
      </c>
      <c r="M51" s="5">
        <f>I51*100/E51</f>
        <v>76.12139122686105</v>
      </c>
    </row>
    <row r="54" ht="12.75">
      <c r="C54" t="s">
        <v>144</v>
      </c>
    </row>
    <row r="58" spans="1:21" ht="12.75">
      <c r="A58" s="17"/>
      <c r="B58" s="14"/>
      <c r="C58" s="14" t="s">
        <v>106</v>
      </c>
      <c r="D58" s="14"/>
      <c r="E58" s="15"/>
      <c r="F58" s="13"/>
      <c r="G58" s="14" t="s">
        <v>105</v>
      </c>
      <c r="H58" s="14"/>
      <c r="I58" s="15"/>
      <c r="J58" s="13"/>
      <c r="K58" s="14" t="s">
        <v>140</v>
      </c>
      <c r="L58" s="14"/>
      <c r="M58" s="15"/>
      <c r="N58" s="36" t="s">
        <v>142</v>
      </c>
      <c r="O58" s="37"/>
      <c r="P58" s="37"/>
      <c r="Q58" s="38"/>
      <c r="R58" s="36" t="s">
        <v>143</v>
      </c>
      <c r="S58" s="37"/>
      <c r="T58" s="37"/>
      <c r="U58" s="38"/>
    </row>
    <row r="59" spans="1:21" ht="12.75">
      <c r="A59" s="34"/>
      <c r="B59" s="11" t="s">
        <v>107</v>
      </c>
      <c r="C59" s="11"/>
      <c r="D59" s="11"/>
      <c r="E59" s="12"/>
      <c r="F59" s="10"/>
      <c r="G59" s="11"/>
      <c r="H59" s="11"/>
      <c r="I59" s="12"/>
      <c r="J59" s="10"/>
      <c r="K59" s="11" t="s">
        <v>141</v>
      </c>
      <c r="L59" s="11"/>
      <c r="M59" s="12"/>
      <c r="N59" s="39"/>
      <c r="O59" s="40" t="s">
        <v>141</v>
      </c>
      <c r="P59" s="40"/>
      <c r="Q59" s="41"/>
      <c r="R59" s="39"/>
      <c r="S59" s="40" t="s">
        <v>141</v>
      </c>
      <c r="T59" s="40"/>
      <c r="U59" s="41"/>
    </row>
    <row r="60" spans="1:21" ht="12.75">
      <c r="A60" s="34"/>
      <c r="B60" s="15" t="s">
        <v>96</v>
      </c>
      <c r="C60" s="10"/>
      <c r="D60" s="11" t="s">
        <v>8</v>
      </c>
      <c r="E60" s="12"/>
      <c r="F60" t="s">
        <v>96</v>
      </c>
      <c r="G60" s="6"/>
      <c r="H60" s="7" t="s">
        <v>8</v>
      </c>
      <c r="I60" s="8"/>
      <c r="J60" t="s">
        <v>96</v>
      </c>
      <c r="K60" s="6"/>
      <c r="L60" s="7" t="s">
        <v>8</v>
      </c>
      <c r="M60" s="8"/>
      <c r="N60" s="42" t="s">
        <v>96</v>
      </c>
      <c r="O60" s="43"/>
      <c r="P60" s="44" t="s">
        <v>8</v>
      </c>
      <c r="Q60" s="45"/>
      <c r="R60" s="42" t="s">
        <v>96</v>
      </c>
      <c r="S60" s="43"/>
      <c r="T60" s="44" t="s">
        <v>8</v>
      </c>
      <c r="U60" s="45"/>
    </row>
    <row r="61" spans="1:21" ht="12.75">
      <c r="A61" s="34"/>
      <c r="B61" s="35" t="s">
        <v>97</v>
      </c>
      <c r="C61" s="17" t="s">
        <v>98</v>
      </c>
      <c r="D61" s="17" t="s">
        <v>99</v>
      </c>
      <c r="E61" s="17" t="s">
        <v>100</v>
      </c>
      <c r="F61" t="s">
        <v>97</v>
      </c>
      <c r="G61" s="17" t="s">
        <v>98</v>
      </c>
      <c r="H61" s="17" t="s">
        <v>99</v>
      </c>
      <c r="I61" s="17" t="s">
        <v>100</v>
      </c>
      <c r="J61" s="34" t="s">
        <v>97</v>
      </c>
      <c r="K61" s="17" t="s">
        <v>98</v>
      </c>
      <c r="L61" s="17" t="s">
        <v>99</v>
      </c>
      <c r="M61" s="17" t="s">
        <v>100</v>
      </c>
      <c r="N61" s="46" t="s">
        <v>97</v>
      </c>
      <c r="O61" s="47" t="s">
        <v>98</v>
      </c>
      <c r="P61" s="47" t="s">
        <v>99</v>
      </c>
      <c r="Q61" s="47" t="s">
        <v>100</v>
      </c>
      <c r="R61" s="46" t="s">
        <v>97</v>
      </c>
      <c r="S61" s="47" t="s">
        <v>98</v>
      </c>
      <c r="T61" s="47" t="s">
        <v>99</v>
      </c>
      <c r="U61" s="47" t="s">
        <v>100</v>
      </c>
    </row>
    <row r="62" spans="1:2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8"/>
      <c r="O62" s="48"/>
      <c r="P62" s="48"/>
      <c r="Q62" s="48"/>
      <c r="R62" s="48"/>
      <c r="S62" s="48"/>
      <c r="T62" s="48"/>
      <c r="U62" s="48"/>
    </row>
    <row r="63" spans="1:21" ht="12.75">
      <c r="A63" s="9" t="s">
        <v>6</v>
      </c>
      <c r="B63" s="9">
        <v>126577.2</v>
      </c>
      <c r="C63" s="9">
        <v>47556.5</v>
      </c>
      <c r="D63" s="9">
        <v>31411.8</v>
      </c>
      <c r="E63" s="9">
        <f>B63-C63-D63</f>
        <v>47608.899999999994</v>
      </c>
      <c r="F63" s="9">
        <v>91693.28</v>
      </c>
      <c r="G63" s="9">
        <v>55015.97</v>
      </c>
      <c r="H63" s="9">
        <v>18338.66</v>
      </c>
      <c r="I63" s="33">
        <v>18338.66</v>
      </c>
      <c r="J63" s="33">
        <v>81255.02</v>
      </c>
      <c r="K63" s="33">
        <v>46354.8</v>
      </c>
      <c r="L63" s="33">
        <v>15273.1</v>
      </c>
      <c r="M63" s="33">
        <f>J63-K63-L63</f>
        <v>19627.120000000003</v>
      </c>
      <c r="N63" s="49">
        <f>F63-B63</f>
        <v>-34883.92</v>
      </c>
      <c r="O63" s="49">
        <f>G63-C63</f>
        <v>7459.470000000001</v>
      </c>
      <c r="P63" s="49">
        <f>H63-D63</f>
        <v>-13073.14</v>
      </c>
      <c r="Q63" s="49">
        <f>N63-O63-P63</f>
        <v>-29270.25</v>
      </c>
      <c r="R63" s="49">
        <f>J63-B63</f>
        <v>-45322.17999999999</v>
      </c>
      <c r="S63" s="49">
        <f>K63-C63</f>
        <v>-1201.699999999997</v>
      </c>
      <c r="T63" s="49">
        <f>L63-D63</f>
        <v>-16138.699999999999</v>
      </c>
      <c r="U63" s="49">
        <f>R63-S63-T63</f>
        <v>-27981.78</v>
      </c>
    </row>
    <row r="64" spans="1:21" ht="12.75">
      <c r="A64" s="9"/>
      <c r="B64" s="9"/>
      <c r="C64" s="9"/>
      <c r="D64" s="9"/>
      <c r="E64" s="9"/>
      <c r="F64" s="9"/>
      <c r="G64" s="9"/>
      <c r="H64" s="9"/>
      <c r="I64" s="9"/>
      <c r="J64" s="33"/>
      <c r="K64" s="33"/>
      <c r="L64" s="33"/>
      <c r="M64" s="33"/>
      <c r="N64" s="49"/>
      <c r="O64" s="49"/>
      <c r="P64" s="49"/>
      <c r="Q64" s="49"/>
      <c r="R64" s="49"/>
      <c r="S64" s="49"/>
      <c r="T64" s="49"/>
      <c r="U64" s="49"/>
    </row>
    <row r="65" spans="1:21" ht="12.75">
      <c r="A65" s="9"/>
      <c r="B65" s="9"/>
      <c r="C65" s="9"/>
      <c r="D65" s="9"/>
      <c r="E65" s="9"/>
      <c r="F65" s="9"/>
      <c r="G65" s="9"/>
      <c r="H65" s="9"/>
      <c r="I65" s="9"/>
      <c r="J65" s="33"/>
      <c r="K65" s="33"/>
      <c r="L65" s="33"/>
      <c r="M65" s="33"/>
      <c r="N65" s="49"/>
      <c r="O65" s="49"/>
      <c r="P65" s="49"/>
      <c r="Q65" s="49"/>
      <c r="R65" s="49"/>
      <c r="S65" s="49"/>
      <c r="T65" s="49"/>
      <c r="U65" s="49"/>
    </row>
    <row r="66" spans="1:21" ht="12.75">
      <c r="A66" s="9" t="s">
        <v>12</v>
      </c>
      <c r="B66" s="9">
        <v>418848.95</v>
      </c>
      <c r="C66" s="9">
        <v>217136.05</v>
      </c>
      <c r="D66" s="9">
        <v>97015.8</v>
      </c>
      <c r="E66" s="9">
        <f>B66-C66-D66</f>
        <v>104697.10000000002</v>
      </c>
      <c r="F66" s="9">
        <v>299041.1</v>
      </c>
      <c r="G66" s="33">
        <v>179424.68</v>
      </c>
      <c r="H66" s="9">
        <v>59808.23</v>
      </c>
      <c r="I66" s="9">
        <v>59808.23</v>
      </c>
      <c r="J66" s="33">
        <v>316262.9</v>
      </c>
      <c r="K66" s="33">
        <v>215689.1</v>
      </c>
      <c r="L66" s="33">
        <v>63916.45</v>
      </c>
      <c r="M66" s="33">
        <f>J66-K66-L66</f>
        <v>36657.35000000002</v>
      </c>
      <c r="N66" s="49">
        <f>F66-B66</f>
        <v>-119807.85000000003</v>
      </c>
      <c r="O66" s="49">
        <f>G66-C66</f>
        <v>-37711.369999999995</v>
      </c>
      <c r="P66" s="49">
        <f>H66-D66</f>
        <v>-37207.57</v>
      </c>
      <c r="Q66" s="49">
        <f>N66-O66-P66</f>
        <v>-44888.91000000004</v>
      </c>
      <c r="R66" s="49">
        <f>J66-B66</f>
        <v>-102586.04999999999</v>
      </c>
      <c r="S66" s="49">
        <f>K66-C66</f>
        <v>-1446.9499999999825</v>
      </c>
      <c r="T66" s="49">
        <f>L66-D66</f>
        <v>-33099.350000000006</v>
      </c>
      <c r="U66" s="49">
        <f>R66-S66-T66</f>
        <v>-68039.75</v>
      </c>
    </row>
    <row r="67" spans="1:21" ht="12.75">
      <c r="A67" s="9"/>
      <c r="B67" s="9"/>
      <c r="C67" s="9"/>
      <c r="D67" s="9"/>
      <c r="E67" s="9"/>
      <c r="F67" s="9"/>
      <c r="G67" s="9"/>
      <c r="H67" s="9"/>
      <c r="I67" s="9"/>
      <c r="J67" s="33"/>
      <c r="K67" s="33"/>
      <c r="L67" s="33"/>
      <c r="M67" s="33"/>
      <c r="N67" s="49"/>
      <c r="O67" s="49"/>
      <c r="P67" s="49"/>
      <c r="Q67" s="49"/>
      <c r="R67" s="49"/>
      <c r="S67" s="49"/>
      <c r="T67" s="49"/>
      <c r="U67" s="49"/>
    </row>
    <row r="68" spans="1:21" ht="12.75">
      <c r="A68" s="9" t="s">
        <v>102</v>
      </c>
      <c r="B68" s="9">
        <v>11960.2</v>
      </c>
      <c r="C68" s="9">
        <v>5177.2</v>
      </c>
      <c r="D68" s="9">
        <v>1808.1</v>
      </c>
      <c r="E68" s="9">
        <f>B68-C68-D68</f>
        <v>4974.9000000000015</v>
      </c>
      <c r="F68" s="9">
        <v>6235.13</v>
      </c>
      <c r="G68" s="9">
        <v>3741.08</v>
      </c>
      <c r="H68" s="9">
        <v>1247.03</v>
      </c>
      <c r="I68" s="9">
        <v>1247.02</v>
      </c>
      <c r="J68" s="33">
        <v>7629.89</v>
      </c>
      <c r="K68" s="33">
        <v>4859.5</v>
      </c>
      <c r="L68" s="33">
        <v>1033.55</v>
      </c>
      <c r="M68" s="33">
        <f>J68-K68-L68</f>
        <v>1736.8400000000004</v>
      </c>
      <c r="N68" s="49">
        <f>F68-B68</f>
        <v>-5725.070000000001</v>
      </c>
      <c r="O68" s="49">
        <f>G68-C68</f>
        <v>-1436.12</v>
      </c>
      <c r="P68" s="49">
        <f>H68-D68</f>
        <v>-561.0699999999999</v>
      </c>
      <c r="Q68" s="49">
        <f>N68-O68-P68</f>
        <v>-3727.880000000001</v>
      </c>
      <c r="R68" s="49">
        <f>J68-B68</f>
        <v>-4330.31</v>
      </c>
      <c r="S68" s="49">
        <f>K68-C68</f>
        <v>-317.6999999999998</v>
      </c>
      <c r="T68" s="49">
        <f>L68-D68</f>
        <v>-774.55</v>
      </c>
      <c r="U68" s="49">
        <f>R68-S68-T68</f>
        <v>-3238.0600000000004</v>
      </c>
    </row>
    <row r="69" spans="1:21" ht="12.75">
      <c r="A69" s="9"/>
      <c r="B69" s="9"/>
      <c r="C69" s="9"/>
      <c r="D69" s="9"/>
      <c r="E69" s="9"/>
      <c r="F69" s="9"/>
      <c r="G69" s="9"/>
      <c r="H69" s="9"/>
      <c r="I69" s="9"/>
      <c r="J69" s="33"/>
      <c r="K69" s="33"/>
      <c r="L69" s="33"/>
      <c r="M69" s="33"/>
      <c r="N69" s="49"/>
      <c r="O69" s="49"/>
      <c r="P69" s="49"/>
      <c r="Q69" s="49"/>
      <c r="R69" s="49"/>
      <c r="S69" s="49"/>
      <c r="T69" s="49"/>
      <c r="U69" s="49"/>
    </row>
    <row r="70" spans="1:21" ht="12.75">
      <c r="A70" s="9" t="s">
        <v>103</v>
      </c>
      <c r="B70" s="9">
        <f>C70+D70+E70</f>
        <v>56925.07</v>
      </c>
      <c r="C70" s="9">
        <v>46701.5</v>
      </c>
      <c r="D70" s="9">
        <v>6421.8</v>
      </c>
      <c r="E70" s="9">
        <v>3801.77</v>
      </c>
      <c r="F70" s="9">
        <v>33619.66</v>
      </c>
      <c r="G70" s="33">
        <v>20171.8</v>
      </c>
      <c r="H70" s="9">
        <v>6723.932</v>
      </c>
      <c r="I70" s="9">
        <v>6723.93</v>
      </c>
      <c r="J70" s="33">
        <f>40046+15334.59</f>
        <v>55380.59</v>
      </c>
      <c r="K70" s="33">
        <f>34231.3+12470.2</f>
        <v>46701.5</v>
      </c>
      <c r="L70" s="33">
        <f>4087.05+1749.45</f>
        <v>5836.5</v>
      </c>
      <c r="M70" s="33">
        <f>J70-K70-L70</f>
        <v>2842.5899999999965</v>
      </c>
      <c r="N70" s="49">
        <f>F70-B70</f>
        <v>-23305.409999999996</v>
      </c>
      <c r="O70" s="49">
        <f>G70-C70</f>
        <v>-26529.7</v>
      </c>
      <c r="P70" s="49">
        <f>H70-D70</f>
        <v>302.1319999999996</v>
      </c>
      <c r="Q70" s="49">
        <f>N70-O70-P70</f>
        <v>2922.158000000005</v>
      </c>
      <c r="R70" s="49">
        <f>J70-B70</f>
        <v>-1544.4800000000032</v>
      </c>
      <c r="S70" s="49">
        <f>K70-C70</f>
        <v>0</v>
      </c>
      <c r="T70" s="49">
        <f>L70-D70</f>
        <v>-585.3000000000002</v>
      </c>
      <c r="U70" s="49">
        <f>R70-S70-T70</f>
        <v>-959.180000000003</v>
      </c>
    </row>
    <row r="71" spans="1:21" ht="12.75">
      <c r="A71" s="9"/>
      <c r="B71" s="9"/>
      <c r="C71" s="9"/>
      <c r="D71" s="9"/>
      <c r="E71" s="9"/>
      <c r="F71" s="9"/>
      <c r="G71" s="9"/>
      <c r="H71" s="9"/>
      <c r="I71" s="9"/>
      <c r="J71" s="33"/>
      <c r="K71" s="33"/>
      <c r="L71" s="33"/>
      <c r="M71" s="33"/>
      <c r="N71" s="49"/>
      <c r="O71" s="49"/>
      <c r="P71" s="49"/>
      <c r="Q71" s="49"/>
      <c r="R71" s="49"/>
      <c r="S71" s="49"/>
      <c r="T71" s="49"/>
      <c r="U71" s="49"/>
    </row>
    <row r="72" spans="1:21" ht="12.75">
      <c r="A72" s="9" t="s">
        <v>16</v>
      </c>
      <c r="B72" s="9">
        <v>1356.6</v>
      </c>
      <c r="C72" s="9"/>
      <c r="D72" s="9"/>
      <c r="E72" s="9">
        <f>B72-C72-D72</f>
        <v>1356.6</v>
      </c>
      <c r="F72" s="9">
        <v>1356.6</v>
      </c>
      <c r="G72" s="9"/>
      <c r="H72" s="9"/>
      <c r="I72" s="9">
        <v>1356.6</v>
      </c>
      <c r="J72" s="33">
        <v>1356.6</v>
      </c>
      <c r="K72" s="33"/>
      <c r="L72" s="33"/>
      <c r="M72" s="33">
        <v>1356.6</v>
      </c>
      <c r="N72" s="49"/>
      <c r="O72" s="49"/>
      <c r="P72" s="49"/>
      <c r="Q72" s="49">
        <v>1356.6</v>
      </c>
      <c r="R72" s="49"/>
      <c r="S72" s="49"/>
      <c r="T72" s="49"/>
      <c r="U72" s="49">
        <v>1356.6</v>
      </c>
    </row>
    <row r="73" spans="1:21" ht="12.75">
      <c r="A73" s="9"/>
      <c r="B73" s="9"/>
      <c r="C73" s="9"/>
      <c r="D73" s="9"/>
      <c r="E73" s="9"/>
      <c r="F73" s="9"/>
      <c r="G73" s="9"/>
      <c r="H73" s="9"/>
      <c r="I73" s="9"/>
      <c r="J73" s="33"/>
      <c r="K73" s="33"/>
      <c r="L73" s="33"/>
      <c r="M73" s="33"/>
      <c r="N73" s="49"/>
      <c r="O73" s="49"/>
      <c r="P73" s="49"/>
      <c r="Q73" s="49"/>
      <c r="R73" s="49"/>
      <c r="S73" s="49"/>
      <c r="T73" s="49"/>
      <c r="U73" s="49"/>
    </row>
    <row r="74" spans="1:21" ht="12.75">
      <c r="A74" s="9" t="s">
        <v>154</v>
      </c>
      <c r="B74" s="9">
        <f>SUM(B63:B73)</f>
        <v>615668.0199999999</v>
      </c>
      <c r="C74" s="9">
        <f aca="true" t="shared" si="1" ref="C74:U74">SUM(C63:C73)</f>
        <v>316571.25</v>
      </c>
      <c r="D74" s="9">
        <f t="shared" si="1"/>
        <v>136657.5</v>
      </c>
      <c r="E74" s="9">
        <f t="shared" si="1"/>
        <v>162439.27</v>
      </c>
      <c r="F74" s="9">
        <f t="shared" si="1"/>
        <v>431945.77</v>
      </c>
      <c r="G74" s="9">
        <f t="shared" si="1"/>
        <v>258353.52999999997</v>
      </c>
      <c r="H74" s="9">
        <f t="shared" si="1"/>
        <v>86117.852</v>
      </c>
      <c r="I74" s="9">
        <f t="shared" si="1"/>
        <v>87474.44</v>
      </c>
      <c r="J74" s="9">
        <f t="shared" si="1"/>
        <v>461885</v>
      </c>
      <c r="K74" s="9">
        <f t="shared" si="1"/>
        <v>313604.9</v>
      </c>
      <c r="L74" s="9">
        <f t="shared" si="1"/>
        <v>86059.6</v>
      </c>
      <c r="M74" s="9">
        <f t="shared" si="1"/>
        <v>62220.50000000002</v>
      </c>
      <c r="N74" s="9">
        <f t="shared" si="1"/>
        <v>-183722.25000000003</v>
      </c>
      <c r="O74" s="9">
        <f t="shared" si="1"/>
        <v>-58217.719999999994</v>
      </c>
      <c r="P74" s="9">
        <f t="shared" si="1"/>
        <v>-50539.648</v>
      </c>
      <c r="Q74" s="9">
        <f t="shared" si="1"/>
        <v>-73608.28200000002</v>
      </c>
      <c r="R74" s="9">
        <f t="shared" si="1"/>
        <v>-153783.02</v>
      </c>
      <c r="S74" s="9">
        <f t="shared" si="1"/>
        <v>-2966.3499999999794</v>
      </c>
      <c r="T74" s="9">
        <f t="shared" si="1"/>
        <v>-50597.90000000001</v>
      </c>
      <c r="U74" s="9">
        <f t="shared" si="1"/>
        <v>-98862.17</v>
      </c>
    </row>
    <row r="75" spans="1:21" ht="12.75">
      <c r="A75" s="9"/>
      <c r="B75" s="9"/>
      <c r="C75" s="9"/>
      <c r="D75" s="9"/>
      <c r="E75" s="9"/>
      <c r="F75" s="9"/>
      <c r="G75" s="9"/>
      <c r="H75" s="9"/>
      <c r="I75" s="9"/>
      <c r="J75" s="33"/>
      <c r="K75" s="33"/>
      <c r="L75" s="33"/>
      <c r="M75" s="33"/>
      <c r="N75" s="49"/>
      <c r="O75" s="49"/>
      <c r="P75" s="49"/>
      <c r="Q75" s="49"/>
      <c r="R75" s="49"/>
      <c r="S75" s="49"/>
      <c r="T75" s="49"/>
      <c r="U75" s="49"/>
    </row>
    <row r="76" spans="1:21" ht="12.75">
      <c r="A76" s="9"/>
      <c r="B76" s="9"/>
      <c r="C76" s="9"/>
      <c r="D76" s="9"/>
      <c r="E76" s="9"/>
      <c r="F76" s="9"/>
      <c r="G76" s="9"/>
      <c r="H76" s="9"/>
      <c r="I76" s="9"/>
      <c r="J76" s="33"/>
      <c r="K76" s="33"/>
      <c r="L76" s="33"/>
      <c r="M76" s="33"/>
      <c r="N76" s="49"/>
      <c r="O76" s="49"/>
      <c r="P76" s="49"/>
      <c r="Q76" s="49"/>
      <c r="R76" s="49"/>
      <c r="S76" s="49"/>
      <c r="T76" s="49"/>
      <c r="U76" s="49"/>
    </row>
    <row r="77" spans="1:21" ht="12.75">
      <c r="A77" s="9"/>
      <c r="B77" s="9"/>
      <c r="C77" s="9"/>
      <c r="D77" s="9"/>
      <c r="E77" s="9"/>
      <c r="F77" s="9"/>
      <c r="G77" s="9"/>
      <c r="H77" s="9"/>
      <c r="I77" s="9"/>
      <c r="J77" s="33"/>
      <c r="K77" s="33"/>
      <c r="L77" s="33"/>
      <c r="M77" s="33"/>
      <c r="N77" s="49"/>
      <c r="O77" s="49"/>
      <c r="P77" s="49"/>
      <c r="Q77" s="49"/>
      <c r="R77" s="49"/>
      <c r="S77" s="49"/>
      <c r="T77" s="49"/>
      <c r="U77" s="49"/>
    </row>
    <row r="78" spans="1:21" ht="12.75">
      <c r="A78" s="9"/>
      <c r="B78" s="9"/>
      <c r="C78" s="9"/>
      <c r="D78" s="9"/>
      <c r="E78" s="9"/>
      <c r="F78" s="9"/>
      <c r="G78" s="9"/>
      <c r="H78" s="9"/>
      <c r="I78" s="9"/>
      <c r="J78" s="33"/>
      <c r="K78" s="33"/>
      <c r="L78" s="33"/>
      <c r="M78" s="33"/>
      <c r="N78" s="49"/>
      <c r="O78" s="49"/>
      <c r="P78" s="49"/>
      <c r="Q78" s="49"/>
      <c r="R78" s="49"/>
      <c r="S78" s="49"/>
      <c r="T78" s="49"/>
      <c r="U78" s="49"/>
    </row>
    <row r="79" spans="1:21" ht="12.75">
      <c r="A79" s="9"/>
      <c r="B79" s="9"/>
      <c r="C79" s="9"/>
      <c r="D79" s="9"/>
      <c r="E79" s="9"/>
      <c r="F79" s="9"/>
      <c r="G79" s="9"/>
      <c r="H79" s="9"/>
      <c r="I79" s="9"/>
      <c r="J79" s="33"/>
      <c r="K79" s="33"/>
      <c r="L79" s="33"/>
      <c r="M79" s="33"/>
      <c r="N79" s="49"/>
      <c r="O79" s="49"/>
      <c r="P79" s="49"/>
      <c r="Q79" s="49"/>
      <c r="R79" s="49"/>
      <c r="S79" s="49"/>
      <c r="T79" s="49"/>
      <c r="U79" s="49"/>
    </row>
    <row r="80" spans="1:21" ht="12.75">
      <c r="A80" s="9"/>
      <c r="B80" s="9">
        <f>SUM(B62:B79)</f>
        <v>1231336.0399999998</v>
      </c>
      <c r="C80" s="9">
        <f>SUM(C62:C79)</f>
        <v>633142.5</v>
      </c>
      <c r="D80" s="9">
        <f>SUM(D62:D79)</f>
        <v>273315</v>
      </c>
      <c r="E80" s="9">
        <f>SUM(E62:E79)</f>
        <v>324878.54</v>
      </c>
      <c r="F80" s="33">
        <f aca="true" t="shared" si="2" ref="F80:U80">SUM(F63:F79)</f>
        <v>863891.54</v>
      </c>
      <c r="G80" s="33">
        <f t="shared" si="2"/>
        <v>516707.05999999994</v>
      </c>
      <c r="H80" s="9">
        <f t="shared" si="2"/>
        <v>172235.704</v>
      </c>
      <c r="I80" s="9">
        <f t="shared" si="2"/>
        <v>174948.88</v>
      </c>
      <c r="J80" s="9">
        <f t="shared" si="2"/>
        <v>923770</v>
      </c>
      <c r="K80" s="9">
        <f t="shared" si="2"/>
        <v>627209.8</v>
      </c>
      <c r="L80" s="9">
        <f t="shared" si="2"/>
        <v>172119.2</v>
      </c>
      <c r="M80" s="9">
        <f t="shared" si="2"/>
        <v>124441.00000000004</v>
      </c>
      <c r="N80" s="48">
        <f t="shared" si="2"/>
        <v>-367444.50000000006</v>
      </c>
      <c r="O80" s="48">
        <f t="shared" si="2"/>
        <v>-116435.43999999999</v>
      </c>
      <c r="P80" s="48">
        <f t="shared" si="2"/>
        <v>-101079.296</v>
      </c>
      <c r="Q80" s="48">
        <f t="shared" si="2"/>
        <v>-147216.56400000004</v>
      </c>
      <c r="R80" s="48">
        <f t="shared" si="2"/>
        <v>-307566.04</v>
      </c>
      <c r="S80" s="48">
        <f t="shared" si="2"/>
        <v>-5932.699999999959</v>
      </c>
      <c r="T80" s="48">
        <f t="shared" si="2"/>
        <v>-101195.80000000002</v>
      </c>
      <c r="U80" s="48">
        <f t="shared" si="2"/>
        <v>-197724.34</v>
      </c>
    </row>
    <row r="85" spans="1:7" ht="12.75">
      <c r="A85" s="1" t="s">
        <v>145</v>
      </c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9" ht="12.75">
      <c r="A88" s="50"/>
      <c r="B88" s="50" t="s">
        <v>96</v>
      </c>
      <c r="C88" s="50" t="s">
        <v>98</v>
      </c>
      <c r="D88" s="50" t="s">
        <v>146</v>
      </c>
      <c r="E88" s="52" t="s">
        <v>147</v>
      </c>
      <c r="F88" s="54" t="s">
        <v>153</v>
      </c>
      <c r="G88" s="7"/>
      <c r="H88" s="7"/>
      <c r="I88" s="8"/>
    </row>
    <row r="89" spans="1:10" ht="12.75">
      <c r="A89" s="51"/>
      <c r="B89" s="51" t="s">
        <v>151</v>
      </c>
      <c r="C89" s="51"/>
      <c r="D89" s="51"/>
      <c r="E89" s="53"/>
      <c r="F89" s="51" t="s">
        <v>96</v>
      </c>
      <c r="G89" s="51" t="s">
        <v>98</v>
      </c>
      <c r="H89" s="53" t="s">
        <v>146</v>
      </c>
      <c r="I89" s="51" t="s">
        <v>152</v>
      </c>
      <c r="J89" s="56"/>
    </row>
    <row r="90" spans="1:10" ht="12.75">
      <c r="A90" s="16"/>
      <c r="B90" s="16"/>
      <c r="C90" s="16"/>
      <c r="D90" s="16"/>
      <c r="E90" s="10"/>
      <c r="F90" s="16"/>
      <c r="G90" s="16"/>
      <c r="H90" s="10"/>
      <c r="I90" s="16"/>
      <c r="J90" s="18"/>
    </row>
    <row r="91" spans="1:10" ht="12.75">
      <c r="A91" s="6"/>
      <c r="B91" s="7"/>
      <c r="C91" s="7"/>
      <c r="D91" s="7"/>
      <c r="E91" s="7"/>
      <c r="F91" s="7"/>
      <c r="G91" s="7"/>
      <c r="H91" s="7"/>
      <c r="I91" s="9"/>
      <c r="J91" s="18"/>
    </row>
    <row r="92" spans="1:10" ht="12.75">
      <c r="A92" s="9" t="s">
        <v>12</v>
      </c>
      <c r="B92" s="9">
        <f>C92+D92+E92</f>
        <v>227757</v>
      </c>
      <c r="C92" s="9">
        <f>C95+C96</f>
        <v>223575.8</v>
      </c>
      <c r="D92" s="9">
        <f aca="true" t="shared" si="3" ref="D92:I92">D95+D96</f>
        <v>1275.1</v>
      </c>
      <c r="E92" s="9">
        <f t="shared" si="3"/>
        <v>2906.1</v>
      </c>
      <c r="F92" s="55">
        <f t="shared" si="3"/>
        <v>131.69089632000055</v>
      </c>
      <c r="G92" s="55">
        <f t="shared" si="3"/>
        <v>128.95246006389777</v>
      </c>
      <c r="H92" s="33">
        <f t="shared" si="3"/>
        <v>1.8974702380952382</v>
      </c>
      <c r="I92" s="33">
        <f t="shared" si="3"/>
        <v>0.8409660180075516</v>
      </c>
      <c r="J92" s="18"/>
    </row>
    <row r="93" spans="1:10" ht="12.75">
      <c r="A93" s="9"/>
      <c r="B93" s="9"/>
      <c r="C93" s="9"/>
      <c r="D93" s="9"/>
      <c r="E93" s="9"/>
      <c r="F93" s="9"/>
      <c r="G93" s="9"/>
      <c r="H93" s="6"/>
      <c r="I93" s="9"/>
      <c r="J93" s="18"/>
    </row>
    <row r="94" spans="1:10" ht="12.75">
      <c r="A94" s="9" t="s">
        <v>148</v>
      </c>
      <c r="B94" s="9"/>
      <c r="C94" s="9"/>
      <c r="D94" s="9"/>
      <c r="E94" s="9"/>
      <c r="F94" s="9"/>
      <c r="G94" s="9"/>
      <c r="H94" s="6"/>
      <c r="I94" s="9"/>
      <c r="J94" s="18"/>
    </row>
    <row r="95" spans="1:10" ht="12.75">
      <c r="A95" s="9" t="s">
        <v>149</v>
      </c>
      <c r="B95" s="9">
        <f>C95+D95+E95</f>
        <v>222845.3</v>
      </c>
      <c r="C95" s="9">
        <v>218716.3</v>
      </c>
      <c r="D95" s="9">
        <v>1244</v>
      </c>
      <c r="E95" s="9">
        <f>2825.2+59.8</f>
        <v>2885</v>
      </c>
      <c r="F95" s="55">
        <f>G95+H95+I95</f>
        <v>33.107021320000555</v>
      </c>
      <c r="G95" s="55">
        <f>C95/6886</f>
        <v>31.762460063897763</v>
      </c>
      <c r="H95" s="28">
        <f>D95/1344</f>
        <v>0.9255952380952381</v>
      </c>
      <c r="I95" s="33">
        <f>E95/6886</f>
        <v>0.41896601800755157</v>
      </c>
      <c r="J95" s="27"/>
    </row>
    <row r="96" spans="1:10" ht="12.75">
      <c r="A96" s="9" t="s">
        <v>150</v>
      </c>
      <c r="B96" s="9">
        <f>C96+D96+E96</f>
        <v>4911.700000000001</v>
      </c>
      <c r="C96" s="9">
        <v>4859.5</v>
      </c>
      <c r="D96" s="9">
        <v>31.1</v>
      </c>
      <c r="E96" s="9">
        <f>20.4+0.7</f>
        <v>21.099999999999998</v>
      </c>
      <c r="F96" s="55">
        <f>G96+H96+I96</f>
        <v>98.58387499999999</v>
      </c>
      <c r="G96" s="55">
        <f>C96/50</f>
        <v>97.19</v>
      </c>
      <c r="H96" s="28">
        <f>D96/32</f>
        <v>0.971875</v>
      </c>
      <c r="I96" s="33">
        <f>E96/50</f>
        <v>0.42199999999999993</v>
      </c>
      <c r="J96" s="27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6" max="16384" width="10.75390625" style="0" customWidth="1"/>
  </cols>
  <sheetData>
    <row r="1" ht="12.75">
      <c r="A1" t="s">
        <v>76</v>
      </c>
    </row>
    <row r="3" ht="12.75">
      <c r="D3" t="s">
        <v>93</v>
      </c>
    </row>
    <row r="4" ht="12.75">
      <c r="C4" t="s">
        <v>94</v>
      </c>
    </row>
    <row r="5" ht="12.75">
      <c r="D5" t="s">
        <v>95</v>
      </c>
    </row>
    <row r="6" ht="12.75">
      <c r="F6" t="s">
        <v>79</v>
      </c>
    </row>
    <row r="7" ht="12.75">
      <c r="F7" t="s">
        <v>80</v>
      </c>
    </row>
    <row r="8" ht="12.75">
      <c r="H8" t="s">
        <v>81</v>
      </c>
    </row>
    <row r="9" ht="12.75">
      <c r="D9" t="s">
        <v>82</v>
      </c>
    </row>
    <row r="10" spans="6:9" ht="12.75">
      <c r="F10" t="s">
        <v>96</v>
      </c>
      <c r="G10" s="6"/>
      <c r="H10" s="7" t="s">
        <v>8</v>
      </c>
      <c r="I10" s="8"/>
    </row>
    <row r="11" spans="6:9" ht="12.75">
      <c r="F11" t="s">
        <v>97</v>
      </c>
      <c r="G11" s="9" t="s">
        <v>98</v>
      </c>
      <c r="H11" s="9" t="s">
        <v>99</v>
      </c>
      <c r="I11" s="9" t="s">
        <v>100</v>
      </c>
    </row>
    <row r="13" spans="1:9" ht="12.75">
      <c r="A13" t="s">
        <v>83</v>
      </c>
      <c r="C13" t="s">
        <v>85</v>
      </c>
      <c r="F13">
        <v>87965.47</v>
      </c>
      <c r="G13">
        <f>F13*0.6</f>
        <v>52779.282</v>
      </c>
      <c r="H13">
        <f>F13*0.2</f>
        <v>17593.094</v>
      </c>
      <c r="I13">
        <f>F13-G13-H13</f>
        <v>17593.094</v>
      </c>
    </row>
    <row r="14" ht="12.75">
      <c r="A14" t="s">
        <v>84</v>
      </c>
    </row>
    <row r="16" spans="1:9" ht="12.75">
      <c r="A16" t="s">
        <v>86</v>
      </c>
      <c r="C16" t="s">
        <v>87</v>
      </c>
      <c r="F16">
        <v>297307.3</v>
      </c>
      <c r="G16" s="5">
        <f>F16*0.6</f>
        <v>178384.37999999998</v>
      </c>
      <c r="H16">
        <f>F16*0.2</f>
        <v>59461.46</v>
      </c>
      <c r="I16">
        <f>F16-G16-H16</f>
        <v>59461.460000000014</v>
      </c>
    </row>
    <row r="18" spans="1:9" ht="12.75">
      <c r="A18" t="s">
        <v>88</v>
      </c>
      <c r="C18" t="s">
        <v>89</v>
      </c>
      <c r="F18">
        <v>6235.13</v>
      </c>
      <c r="G18">
        <f>F18*0.6</f>
        <v>3741.078</v>
      </c>
      <c r="H18">
        <f>F18*0.2</f>
        <v>1247.026</v>
      </c>
      <c r="I18">
        <f>F18-G18-H18</f>
        <v>1247.026</v>
      </c>
    </row>
    <row r="20" ht="12.75">
      <c r="A20" t="s">
        <v>83</v>
      </c>
    </row>
    <row r="21" spans="1:9" ht="12.75">
      <c r="A21" t="s">
        <v>90</v>
      </c>
      <c r="C21" t="s">
        <v>91</v>
      </c>
      <c r="F21">
        <v>32944.67</v>
      </c>
      <c r="G21" s="5">
        <f>F21*0.6</f>
        <v>19766.802</v>
      </c>
      <c r="H21">
        <f>F21*0.2</f>
        <v>6588.934</v>
      </c>
      <c r="I21">
        <f>F21-G21-H21</f>
        <v>6588.933999999998</v>
      </c>
    </row>
    <row r="23" spans="1:9" ht="12.75">
      <c r="A23" t="s">
        <v>16</v>
      </c>
      <c r="C23" t="s">
        <v>92</v>
      </c>
      <c r="F23">
        <v>1356.6</v>
      </c>
      <c r="I23">
        <v>1356.6</v>
      </c>
    </row>
    <row r="25" spans="5:9" ht="12.75">
      <c r="E25" t="s">
        <v>14</v>
      </c>
      <c r="F25" s="5">
        <f>SUM(F13:F24)</f>
        <v>425809.17</v>
      </c>
      <c r="G25" s="5">
        <f>SUM(G13:G24)</f>
        <v>254671.542</v>
      </c>
      <c r="H25">
        <f>SUM(H13:H24)</f>
        <v>84890.514</v>
      </c>
      <c r="I25">
        <f>SUM(I13:I24)</f>
        <v>86247.11400000002</v>
      </c>
    </row>
    <row r="29" ht="12.75">
      <c r="A29" t="s">
        <v>61</v>
      </c>
    </row>
    <row r="31" ht="12.75">
      <c r="D31" t="s">
        <v>93</v>
      </c>
    </row>
    <row r="32" ht="12.75">
      <c r="C32" t="s">
        <v>94</v>
      </c>
    </row>
    <row r="33" ht="12.75">
      <c r="D33" t="s">
        <v>95</v>
      </c>
    </row>
    <row r="34" ht="12.75">
      <c r="F34" t="s">
        <v>79</v>
      </c>
    </row>
    <row r="35" ht="12.75">
      <c r="F35" t="s">
        <v>177</v>
      </c>
    </row>
    <row r="36" ht="12.75">
      <c r="H36" t="s">
        <v>81</v>
      </c>
    </row>
    <row r="37" ht="12.75">
      <c r="D37" t="s">
        <v>82</v>
      </c>
    </row>
    <row r="38" spans="6:9" ht="12.75">
      <c r="F38" t="s">
        <v>96</v>
      </c>
      <c r="G38" s="6"/>
      <c r="H38" s="7" t="s">
        <v>8</v>
      </c>
      <c r="I38" s="8"/>
    </row>
    <row r="39" spans="6:9" ht="12.75">
      <c r="F39" t="s">
        <v>97</v>
      </c>
      <c r="G39" s="9" t="s">
        <v>98</v>
      </c>
      <c r="H39" s="9" t="s">
        <v>99</v>
      </c>
      <c r="I39" s="9" t="s">
        <v>100</v>
      </c>
    </row>
    <row r="41" spans="1:9" ht="12.75">
      <c r="A41" t="s">
        <v>179</v>
      </c>
      <c r="C41" t="s">
        <v>178</v>
      </c>
      <c r="F41">
        <v>100235.81</v>
      </c>
      <c r="G41" s="5">
        <f>F41*0.4</f>
        <v>40094.324</v>
      </c>
      <c r="H41" s="5">
        <f>F41*0.27</f>
        <v>27063.668700000002</v>
      </c>
      <c r="I41" s="5">
        <f>F41-G41-H41</f>
        <v>33077.817299999995</v>
      </c>
    </row>
    <row r="42" ht="12.75">
      <c r="A42" t="s">
        <v>84</v>
      </c>
    </row>
    <row r="44" spans="1:9" ht="12.75">
      <c r="A44" t="s">
        <v>180</v>
      </c>
      <c r="C44" t="s">
        <v>182</v>
      </c>
      <c r="F44">
        <v>119411.6</v>
      </c>
      <c r="G44" s="5">
        <f aca="true" t="shared" si="0" ref="G44:G49">F44*0.4</f>
        <v>47764.64000000001</v>
      </c>
      <c r="H44" s="5">
        <f aca="true" t="shared" si="1" ref="H44:H49">F44*0.27</f>
        <v>32241.132000000005</v>
      </c>
      <c r="I44">
        <f>F44-G44-H44</f>
        <v>39405.82799999999</v>
      </c>
    </row>
    <row r="45" spans="7:8" ht="12.75">
      <c r="G45" s="5"/>
      <c r="H45" s="5"/>
    </row>
    <row r="46" spans="1:9" ht="12.75">
      <c r="A46" t="s">
        <v>181</v>
      </c>
      <c r="C46" t="s">
        <v>183</v>
      </c>
      <c r="F46">
        <v>6444.26</v>
      </c>
      <c r="G46" s="5">
        <f t="shared" si="0"/>
        <v>2577.704</v>
      </c>
      <c r="H46" s="5">
        <f t="shared" si="1"/>
        <v>1739.9502000000002</v>
      </c>
      <c r="I46">
        <f>F46-G46-H46</f>
        <v>2126.6058</v>
      </c>
    </row>
    <row r="47" spans="7:8" ht="12.75">
      <c r="G47" s="5"/>
      <c r="H47" s="5"/>
    </row>
    <row r="48" spans="1:8" ht="12.75">
      <c r="A48" t="s">
        <v>179</v>
      </c>
      <c r="G48" s="5"/>
      <c r="H48" s="5"/>
    </row>
    <row r="49" spans="1:9" ht="12.75">
      <c r="A49" t="s">
        <v>90</v>
      </c>
      <c r="C49" t="s">
        <v>184</v>
      </c>
      <c r="F49">
        <v>39073.9</v>
      </c>
      <c r="G49" s="5">
        <f t="shared" si="0"/>
        <v>15629.560000000001</v>
      </c>
      <c r="H49" s="5">
        <f t="shared" si="1"/>
        <v>10549.953000000001</v>
      </c>
      <c r="I49">
        <f>F49-G49-H49</f>
        <v>12894.386999999999</v>
      </c>
    </row>
    <row r="51" spans="1:9" ht="12.75">
      <c r="A51" t="s">
        <v>16</v>
      </c>
      <c r="C51" t="s">
        <v>92</v>
      </c>
      <c r="F51">
        <v>1356.6</v>
      </c>
      <c r="I51">
        <v>1356.6</v>
      </c>
    </row>
    <row r="53" spans="5:9" ht="12.75">
      <c r="E53" t="s">
        <v>14</v>
      </c>
      <c r="F53" s="5">
        <f>SUM(F41:F52)</f>
        <v>266522.17</v>
      </c>
      <c r="G53" s="5">
        <f>SUM(G41:G52)</f>
        <v>106066.228</v>
      </c>
      <c r="H53">
        <f>SUM(H41:H52)</f>
        <v>71594.70390000001</v>
      </c>
      <c r="I53">
        <f>SUM(I41:I52)</f>
        <v>88861.23809999999</v>
      </c>
    </row>
    <row r="57" spans="1:21" ht="12.75">
      <c r="A57" s="17"/>
      <c r="B57" s="14"/>
      <c r="C57" s="14" t="s">
        <v>106</v>
      </c>
      <c r="D57" s="14"/>
      <c r="E57" s="15"/>
      <c r="F57" s="13"/>
      <c r="G57" s="14" t="s">
        <v>105</v>
      </c>
      <c r="H57" s="14"/>
      <c r="I57" s="15"/>
      <c r="J57" s="13"/>
      <c r="K57" s="14" t="s">
        <v>140</v>
      </c>
      <c r="L57" s="14"/>
      <c r="M57" s="15"/>
      <c r="N57" s="36" t="s">
        <v>142</v>
      </c>
      <c r="O57" s="37"/>
      <c r="P57" s="37"/>
      <c r="Q57" s="38"/>
      <c r="R57" s="36" t="s">
        <v>185</v>
      </c>
      <c r="S57" s="37"/>
      <c r="T57" s="37"/>
      <c r="U57" s="38"/>
    </row>
    <row r="58" spans="1:21" ht="12.75">
      <c r="A58" s="34"/>
      <c r="B58" s="11" t="s">
        <v>107</v>
      </c>
      <c r="C58" s="11"/>
      <c r="D58" s="11"/>
      <c r="E58" s="12"/>
      <c r="F58" s="10"/>
      <c r="G58" s="11"/>
      <c r="H58" s="11"/>
      <c r="I58" s="12"/>
      <c r="J58" s="10"/>
      <c r="K58" s="11" t="s">
        <v>141</v>
      </c>
      <c r="L58" s="11"/>
      <c r="M58" s="12"/>
      <c r="N58" s="39"/>
      <c r="O58" s="40" t="s">
        <v>141</v>
      </c>
      <c r="P58" s="40"/>
      <c r="Q58" s="41"/>
      <c r="R58" s="39"/>
      <c r="S58" s="40" t="s">
        <v>141</v>
      </c>
      <c r="T58" s="40"/>
      <c r="U58" s="41"/>
    </row>
    <row r="59" spans="1:21" ht="12.75">
      <c r="A59" s="34"/>
      <c r="B59" s="15" t="s">
        <v>96</v>
      </c>
      <c r="C59" s="10"/>
      <c r="D59" s="11" t="s">
        <v>8</v>
      </c>
      <c r="E59" s="12"/>
      <c r="F59" t="s">
        <v>96</v>
      </c>
      <c r="G59" s="6"/>
      <c r="H59" s="7" t="s">
        <v>8</v>
      </c>
      <c r="I59" s="8"/>
      <c r="J59" t="s">
        <v>96</v>
      </c>
      <c r="K59" s="6"/>
      <c r="L59" s="7" t="s">
        <v>8</v>
      </c>
      <c r="M59" s="8"/>
      <c r="N59" s="42" t="s">
        <v>96</v>
      </c>
      <c r="O59" s="43"/>
      <c r="P59" s="44" t="s">
        <v>8</v>
      </c>
      <c r="Q59" s="45"/>
      <c r="R59" s="42" t="s">
        <v>96</v>
      </c>
      <c r="S59" s="43"/>
      <c r="T59" s="44" t="s">
        <v>8</v>
      </c>
      <c r="U59" s="45"/>
    </row>
    <row r="60" spans="1:21" ht="12.75">
      <c r="A60" s="34"/>
      <c r="B60" s="35" t="s">
        <v>97</v>
      </c>
      <c r="C60" s="17" t="s">
        <v>98</v>
      </c>
      <c r="D60" s="17" t="s">
        <v>99</v>
      </c>
      <c r="E60" s="17" t="s">
        <v>100</v>
      </c>
      <c r="F60" t="s">
        <v>97</v>
      </c>
      <c r="G60" s="17" t="s">
        <v>98</v>
      </c>
      <c r="H60" s="17" t="s">
        <v>99</v>
      </c>
      <c r="I60" s="17" t="s">
        <v>100</v>
      </c>
      <c r="J60" s="34" t="s">
        <v>97</v>
      </c>
      <c r="K60" s="17" t="s">
        <v>98</v>
      </c>
      <c r="L60" s="17" t="s">
        <v>99</v>
      </c>
      <c r="M60" s="17" t="s">
        <v>100</v>
      </c>
      <c r="N60" s="46" t="s">
        <v>97</v>
      </c>
      <c r="O60" s="47" t="s">
        <v>98</v>
      </c>
      <c r="P60" s="47" t="s">
        <v>99</v>
      </c>
      <c r="Q60" s="47" t="s">
        <v>100</v>
      </c>
      <c r="R60" s="46" t="s">
        <v>97</v>
      </c>
      <c r="S60" s="47" t="s">
        <v>98</v>
      </c>
      <c r="T60" s="47" t="s">
        <v>99</v>
      </c>
      <c r="U60" s="47" t="s">
        <v>100</v>
      </c>
    </row>
    <row r="61" spans="1:2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8"/>
      <c r="O61" s="48"/>
      <c r="P61" s="48"/>
      <c r="Q61" s="48"/>
      <c r="R61" s="48"/>
      <c r="S61" s="48"/>
      <c r="T61" s="48"/>
      <c r="U61" s="48"/>
    </row>
    <row r="62" spans="1:22" ht="12.75">
      <c r="A62" s="9" t="s">
        <v>6</v>
      </c>
      <c r="B62" s="9">
        <v>126577.2</v>
      </c>
      <c r="C62" s="9">
        <v>47556.5</v>
      </c>
      <c r="D62" s="9">
        <v>31411.8</v>
      </c>
      <c r="E62" s="9">
        <f>B62-C62-D62</f>
        <v>47608.899999999994</v>
      </c>
      <c r="F62" s="9">
        <v>100235.81</v>
      </c>
      <c r="G62" s="9">
        <v>40094.32</v>
      </c>
      <c r="H62" s="9">
        <v>27063.67</v>
      </c>
      <c r="I62" s="33">
        <v>33077.82</v>
      </c>
      <c r="J62" s="33">
        <v>81255.02</v>
      </c>
      <c r="K62" s="33">
        <v>46354.8</v>
      </c>
      <c r="L62" s="33">
        <v>15273.1</v>
      </c>
      <c r="M62" s="33">
        <f>J62-K62-L62</f>
        <v>19627.120000000003</v>
      </c>
      <c r="N62" s="49">
        <f>F62-B62</f>
        <v>-26341.39</v>
      </c>
      <c r="O62" s="49">
        <f>G62-C62</f>
        <v>-7462.18</v>
      </c>
      <c r="P62" s="49">
        <f>H62-D62</f>
        <v>-4348.130000000001</v>
      </c>
      <c r="Q62" s="49">
        <f>N62-O62-P62</f>
        <v>-14531.079999999998</v>
      </c>
      <c r="R62" s="49">
        <f>F62-----J62</f>
        <v>18980.789999999994</v>
      </c>
      <c r="S62" s="49">
        <f>G62-----K62</f>
        <v>-6260.480000000003</v>
      </c>
      <c r="T62" s="49">
        <f>H62-----L62</f>
        <v>11790.569999999998</v>
      </c>
      <c r="U62" s="49">
        <f>I62-----M62</f>
        <v>13450.699999999997</v>
      </c>
      <c r="V62" s="5"/>
    </row>
    <row r="63" spans="1:21" ht="12.75">
      <c r="A63" s="9"/>
      <c r="B63" s="9"/>
      <c r="C63" s="9"/>
      <c r="D63" s="9"/>
      <c r="E63" s="9"/>
      <c r="F63" s="9"/>
      <c r="G63" s="9"/>
      <c r="H63" s="9"/>
      <c r="I63" s="9"/>
      <c r="J63" s="33"/>
      <c r="K63" s="33"/>
      <c r="L63" s="33"/>
      <c r="M63" s="33"/>
      <c r="N63" s="49"/>
      <c r="O63" s="49"/>
      <c r="P63" s="49"/>
      <c r="Q63" s="49"/>
      <c r="R63" s="49"/>
      <c r="S63" s="49"/>
      <c r="T63" s="49"/>
      <c r="U63" s="49"/>
    </row>
    <row r="64" spans="1:21" ht="12.75">
      <c r="A64" s="9"/>
      <c r="B64" s="9"/>
      <c r="C64" s="9"/>
      <c r="D64" s="9"/>
      <c r="E64" s="9"/>
      <c r="F64" s="9"/>
      <c r="G64" s="9"/>
      <c r="H64" s="9"/>
      <c r="I64" s="9"/>
      <c r="J64" s="33"/>
      <c r="K64" s="33"/>
      <c r="L64" s="33"/>
      <c r="M64" s="33"/>
      <c r="N64" s="49"/>
      <c r="O64" s="49"/>
      <c r="P64" s="49"/>
      <c r="Q64" s="49"/>
      <c r="R64" s="49"/>
      <c r="S64" s="49"/>
      <c r="T64" s="49"/>
      <c r="U64" s="49"/>
    </row>
    <row r="65" spans="1:22" ht="12.75">
      <c r="A65" s="9" t="s">
        <v>12</v>
      </c>
      <c r="B65" s="9">
        <v>418848.95</v>
      </c>
      <c r="C65" s="9">
        <v>217136.05</v>
      </c>
      <c r="D65" s="9">
        <v>97015.8</v>
      </c>
      <c r="E65" s="9">
        <f>B65-C65-D65</f>
        <v>104697.10000000002</v>
      </c>
      <c r="F65" s="9">
        <v>119411.6</v>
      </c>
      <c r="G65" s="33">
        <v>47764.64</v>
      </c>
      <c r="H65" s="9">
        <v>32241.13</v>
      </c>
      <c r="I65" s="9">
        <v>39405.83</v>
      </c>
      <c r="J65" s="33">
        <v>316262.9</v>
      </c>
      <c r="K65" s="33">
        <v>215689.1</v>
      </c>
      <c r="L65" s="33">
        <v>63916.45</v>
      </c>
      <c r="M65" s="33">
        <f>J65-K65-L65</f>
        <v>36657.35000000002</v>
      </c>
      <c r="N65" s="49">
        <f>F65-B65</f>
        <v>-299437.35</v>
      </c>
      <c r="O65" s="49">
        <f>G65-C65</f>
        <v>-169371.40999999997</v>
      </c>
      <c r="P65" s="49">
        <f>H65-D65</f>
        <v>-64774.67</v>
      </c>
      <c r="Q65" s="49">
        <f>N65-O65-P65</f>
        <v>-65291.270000000004</v>
      </c>
      <c r="R65" s="49">
        <f>F65-----J65</f>
        <v>-196851.30000000002</v>
      </c>
      <c r="S65" s="49">
        <f>G65-----K65</f>
        <v>-167924.46000000002</v>
      </c>
      <c r="T65" s="49">
        <f>H65-----L65</f>
        <v>-31675.319999999996</v>
      </c>
      <c r="U65" s="49">
        <f>I65-----M65</f>
        <v>2748.4799999999814</v>
      </c>
      <c r="V65" s="5"/>
    </row>
    <row r="66" spans="1:21" ht="12.75">
      <c r="A66" s="9"/>
      <c r="B66" s="9"/>
      <c r="C66" s="9"/>
      <c r="D66" s="9"/>
      <c r="E66" s="9"/>
      <c r="F66" s="9"/>
      <c r="G66" s="9"/>
      <c r="H66" s="9"/>
      <c r="I66" s="9"/>
      <c r="J66" s="33"/>
      <c r="K66" s="33"/>
      <c r="L66" s="33"/>
      <c r="M66" s="33"/>
      <c r="N66" s="49"/>
      <c r="O66" s="49"/>
      <c r="P66" s="49"/>
      <c r="Q66" s="49"/>
      <c r="R66" s="49"/>
      <c r="S66" s="49"/>
      <c r="T66" s="49"/>
      <c r="U66" s="49"/>
    </row>
    <row r="67" spans="1:21" ht="12.75">
      <c r="A67" s="9" t="s">
        <v>102</v>
      </c>
      <c r="B67" s="9">
        <v>11960.2</v>
      </c>
      <c r="C67" s="9">
        <v>5177.2</v>
      </c>
      <c r="D67" s="9">
        <v>1808.1</v>
      </c>
      <c r="E67" s="9">
        <f>B67-C67-D67</f>
        <v>4974.9000000000015</v>
      </c>
      <c r="F67" s="9">
        <v>6444.26</v>
      </c>
      <c r="G67" s="9">
        <v>2577.7</v>
      </c>
      <c r="H67" s="9">
        <v>1739.95</v>
      </c>
      <c r="I67" s="9">
        <v>2126.61</v>
      </c>
      <c r="J67" s="33">
        <v>7629.89</v>
      </c>
      <c r="K67" s="33">
        <v>4859.5</v>
      </c>
      <c r="L67" s="33">
        <v>1033.55</v>
      </c>
      <c r="M67" s="33">
        <f>J67-K67-L67</f>
        <v>1736.8400000000004</v>
      </c>
      <c r="N67" s="49">
        <f>F67-B67</f>
        <v>-5515.9400000000005</v>
      </c>
      <c r="O67" s="49">
        <f>G67-C67</f>
        <v>-2599.5</v>
      </c>
      <c r="P67" s="49">
        <f>H67-D67</f>
        <v>-68.14999999999986</v>
      </c>
      <c r="Q67" s="49">
        <f>N67-O67-P67</f>
        <v>-2848.290000000001</v>
      </c>
      <c r="R67" s="49">
        <f>F67-----J67</f>
        <v>-1185.63</v>
      </c>
      <c r="S67" s="49">
        <f>G67-----K67</f>
        <v>-2281.8</v>
      </c>
      <c r="T67" s="49">
        <f>H67-----L67</f>
        <v>706.4000000000001</v>
      </c>
      <c r="U67" s="49">
        <f>I67-----M67</f>
        <v>389.76999999999975</v>
      </c>
    </row>
    <row r="68" spans="1:21" ht="12.75">
      <c r="A68" s="9"/>
      <c r="B68" s="9"/>
      <c r="C68" s="9"/>
      <c r="D68" s="9"/>
      <c r="E68" s="9"/>
      <c r="F68" s="9"/>
      <c r="G68" s="9"/>
      <c r="H68" s="9"/>
      <c r="I68" s="9"/>
      <c r="J68" s="33"/>
      <c r="K68" s="33"/>
      <c r="L68" s="33"/>
      <c r="M68" s="33"/>
      <c r="N68" s="49"/>
      <c r="O68" s="49"/>
      <c r="P68" s="49"/>
      <c r="Q68" s="49"/>
      <c r="R68" s="49"/>
      <c r="S68" s="49"/>
      <c r="T68" s="49"/>
      <c r="U68" s="49"/>
    </row>
    <row r="69" spans="1:22" ht="12.75">
      <c r="A69" s="9" t="s">
        <v>103</v>
      </c>
      <c r="B69" s="9">
        <f>C69+D69+E69</f>
        <v>56925.07</v>
      </c>
      <c r="C69" s="9">
        <v>46701.5</v>
      </c>
      <c r="D69" s="9">
        <v>6421.8</v>
      </c>
      <c r="E69" s="9">
        <v>3801.77</v>
      </c>
      <c r="F69" s="9">
        <v>39073.9</v>
      </c>
      <c r="G69" s="33">
        <v>15629.56</v>
      </c>
      <c r="H69" s="9">
        <v>10549.95</v>
      </c>
      <c r="I69" s="9">
        <v>12894.38</v>
      </c>
      <c r="J69" s="33">
        <f>40046+15334.59</f>
        <v>55380.59</v>
      </c>
      <c r="K69" s="33">
        <f>34231.3+12470.2</f>
        <v>46701.5</v>
      </c>
      <c r="L69" s="33">
        <f>4087.05+1749.45</f>
        <v>5836.5</v>
      </c>
      <c r="M69" s="33">
        <f>J69-K69-L69</f>
        <v>2842.5899999999965</v>
      </c>
      <c r="N69" s="49">
        <f>F69-B69</f>
        <v>-17851.17</v>
      </c>
      <c r="O69" s="49">
        <f>G69-C69</f>
        <v>-31071.940000000002</v>
      </c>
      <c r="P69" s="49">
        <f>H69-D69</f>
        <v>4128.150000000001</v>
      </c>
      <c r="Q69" s="49">
        <f>N69-O69-P69</f>
        <v>9092.620000000003</v>
      </c>
      <c r="R69" s="49">
        <f>F69-----J69</f>
        <v>-16306.689999999995</v>
      </c>
      <c r="S69" s="49">
        <f>G69-----K69</f>
        <v>-31071.940000000002</v>
      </c>
      <c r="T69" s="49">
        <f>H69-----L69</f>
        <v>4713.450000000001</v>
      </c>
      <c r="U69" s="49">
        <f>I69-----M69</f>
        <v>10051.790000000003</v>
      </c>
      <c r="V69" s="5"/>
    </row>
    <row r="70" spans="1:21" ht="12.75">
      <c r="A70" s="9"/>
      <c r="B70" s="9"/>
      <c r="C70" s="9"/>
      <c r="D70" s="9"/>
      <c r="E70" s="9"/>
      <c r="F70" s="9"/>
      <c r="G70" s="9"/>
      <c r="H70" s="9"/>
      <c r="I70" s="9"/>
      <c r="J70" s="33"/>
      <c r="K70" s="33"/>
      <c r="L70" s="33"/>
      <c r="M70" s="33"/>
      <c r="N70" s="49"/>
      <c r="O70" s="49"/>
      <c r="P70" s="49"/>
      <c r="Q70" s="49"/>
      <c r="R70" s="49"/>
      <c r="S70" s="49"/>
      <c r="T70" s="49"/>
      <c r="U70" s="49"/>
    </row>
    <row r="71" spans="1:21" ht="12.75">
      <c r="A71" s="9" t="s">
        <v>16</v>
      </c>
      <c r="B71" s="9">
        <v>1356.6</v>
      </c>
      <c r="C71" s="9"/>
      <c r="D71" s="9"/>
      <c r="E71" s="9">
        <f>B71-C71-D71</f>
        <v>1356.6</v>
      </c>
      <c r="F71" s="9">
        <v>1356.6</v>
      </c>
      <c r="G71" s="9"/>
      <c r="H71" s="9"/>
      <c r="I71" s="9">
        <v>1356.6</v>
      </c>
      <c r="J71" s="33">
        <v>1356.6</v>
      </c>
      <c r="K71" s="33"/>
      <c r="L71" s="33"/>
      <c r="M71" s="33">
        <v>1356.6</v>
      </c>
      <c r="N71" s="49"/>
      <c r="O71" s="49"/>
      <c r="P71" s="49"/>
      <c r="Q71" s="49">
        <v>1356.6</v>
      </c>
      <c r="R71" s="49"/>
      <c r="S71" s="49"/>
      <c r="T71" s="49"/>
      <c r="U71" s="49">
        <v>1356.6</v>
      </c>
    </row>
    <row r="72" spans="1:21" ht="12.75">
      <c r="A72" s="9"/>
      <c r="B72" s="9"/>
      <c r="C72" s="9"/>
      <c r="D72" s="9"/>
      <c r="E72" s="9"/>
      <c r="F72" s="9"/>
      <c r="G72" s="9"/>
      <c r="H72" s="9"/>
      <c r="I72" s="9"/>
      <c r="J72" s="33"/>
      <c r="K72" s="33"/>
      <c r="L72" s="33"/>
      <c r="M72" s="33"/>
      <c r="N72" s="49"/>
      <c r="O72" s="49"/>
      <c r="P72" s="49"/>
      <c r="Q72" s="49"/>
      <c r="R72" s="49"/>
      <c r="S72" s="49"/>
      <c r="T72" s="49"/>
      <c r="U72" s="49"/>
    </row>
    <row r="73" spans="1:21" ht="12.75">
      <c r="A73" s="9" t="s">
        <v>154</v>
      </c>
      <c r="B73" s="9">
        <f>SUM(B62:B72)</f>
        <v>615668.0199999999</v>
      </c>
      <c r="C73" s="9">
        <f aca="true" t="shared" si="2" ref="C73:U73">SUM(C62:C72)</f>
        <v>316571.25</v>
      </c>
      <c r="D73" s="9">
        <f t="shared" si="2"/>
        <v>136657.5</v>
      </c>
      <c r="E73" s="9">
        <f t="shared" si="2"/>
        <v>162439.27</v>
      </c>
      <c r="F73" s="9">
        <f t="shared" si="2"/>
        <v>266522.17</v>
      </c>
      <c r="G73" s="9">
        <f t="shared" si="2"/>
        <v>106066.21999999999</v>
      </c>
      <c r="H73" s="9">
        <f t="shared" si="2"/>
        <v>71594.7</v>
      </c>
      <c r="I73" s="9">
        <f t="shared" si="2"/>
        <v>88861.24</v>
      </c>
      <c r="J73" s="9">
        <f t="shared" si="2"/>
        <v>461885</v>
      </c>
      <c r="K73" s="9">
        <f t="shared" si="2"/>
        <v>313604.9</v>
      </c>
      <c r="L73" s="9">
        <f t="shared" si="2"/>
        <v>86059.6</v>
      </c>
      <c r="M73" s="9">
        <f t="shared" si="2"/>
        <v>62220.50000000002</v>
      </c>
      <c r="N73" s="9">
        <f t="shared" si="2"/>
        <v>-349145.85</v>
      </c>
      <c r="O73" s="9">
        <f t="shared" si="2"/>
        <v>-210505.02999999997</v>
      </c>
      <c r="P73" s="9">
        <f t="shared" si="2"/>
        <v>-65062.799999999996</v>
      </c>
      <c r="Q73" s="9">
        <f t="shared" si="2"/>
        <v>-72221.42000000001</v>
      </c>
      <c r="R73" s="9">
        <f t="shared" si="2"/>
        <v>-195362.83000000002</v>
      </c>
      <c r="S73" s="9">
        <f t="shared" si="2"/>
        <v>-207538.68000000002</v>
      </c>
      <c r="T73" s="9">
        <f t="shared" si="2"/>
        <v>-14464.899999999998</v>
      </c>
      <c r="U73" s="9">
        <f t="shared" si="2"/>
        <v>27997.339999999982</v>
      </c>
    </row>
    <row r="74" spans="1:21" ht="12.75">
      <c r="A74" s="9"/>
      <c r="B74" s="9"/>
      <c r="C74" s="9"/>
      <c r="D74" s="9"/>
      <c r="E74" s="9"/>
      <c r="F74" s="9"/>
      <c r="G74" s="9"/>
      <c r="H74" s="9"/>
      <c r="I74" s="9"/>
      <c r="J74" s="33"/>
      <c r="K74" s="33"/>
      <c r="L74" s="33"/>
      <c r="M74" s="33"/>
      <c r="N74" s="49"/>
      <c r="O74" s="49"/>
      <c r="P74" s="49"/>
      <c r="Q74" s="49"/>
      <c r="R74" s="49"/>
      <c r="S74" s="49"/>
      <c r="T74" s="49"/>
      <c r="U74" s="49"/>
    </row>
    <row r="75" spans="1:21" ht="12.75">
      <c r="A75" s="9"/>
      <c r="B75" s="9"/>
      <c r="C75" s="9"/>
      <c r="D75" s="9"/>
      <c r="E75" s="9"/>
      <c r="F75" s="9"/>
      <c r="G75" s="9"/>
      <c r="H75" s="9"/>
      <c r="I75" s="9"/>
      <c r="J75" s="33"/>
      <c r="K75" s="33"/>
      <c r="L75" s="33"/>
      <c r="M75" s="33"/>
      <c r="N75" s="49"/>
      <c r="O75" s="49"/>
      <c r="P75" s="49"/>
      <c r="Q75" s="49"/>
      <c r="R75" s="49"/>
      <c r="S75" s="49"/>
      <c r="T75" s="49"/>
      <c r="U75" s="49"/>
    </row>
    <row r="76" spans="1:21" ht="12.75">
      <c r="A76" s="9"/>
      <c r="B76" s="9"/>
      <c r="C76" s="9"/>
      <c r="D76" s="9"/>
      <c r="E76" s="9"/>
      <c r="F76" s="9"/>
      <c r="G76" s="9"/>
      <c r="H76" s="9"/>
      <c r="I76" s="9"/>
      <c r="J76" s="33"/>
      <c r="K76" s="33"/>
      <c r="L76" s="33"/>
      <c r="M76" s="33"/>
      <c r="N76" s="49"/>
      <c r="O76" s="49"/>
      <c r="P76" s="49"/>
      <c r="Q76" s="49"/>
      <c r="R76" s="49"/>
      <c r="S76" s="49"/>
      <c r="T76" s="49"/>
      <c r="U76" s="49"/>
    </row>
    <row r="77" spans="1:21" ht="12.75">
      <c r="A77" s="9"/>
      <c r="B77" s="9"/>
      <c r="C77" s="9"/>
      <c r="D77" s="9"/>
      <c r="E77" s="9"/>
      <c r="F77" s="9"/>
      <c r="G77" s="9"/>
      <c r="H77" s="9"/>
      <c r="I77" s="9"/>
      <c r="J77" s="33"/>
      <c r="K77" s="33"/>
      <c r="L77" s="33"/>
      <c r="M77" s="33"/>
      <c r="N77" s="49"/>
      <c r="O77" s="49"/>
      <c r="P77" s="49"/>
      <c r="Q77" s="49"/>
      <c r="R77" s="49"/>
      <c r="S77" s="49"/>
      <c r="T77" s="49"/>
      <c r="U77" s="49"/>
    </row>
    <row r="78" spans="1:21" ht="12.75">
      <c r="A78" s="9"/>
      <c r="B78" s="9"/>
      <c r="C78" s="9"/>
      <c r="D78" s="9"/>
      <c r="E78" s="9"/>
      <c r="F78" s="9"/>
      <c r="G78" s="9"/>
      <c r="H78" s="9"/>
      <c r="I78" s="9"/>
      <c r="J78" s="33"/>
      <c r="K78" s="33"/>
      <c r="L78" s="33"/>
      <c r="M78" s="33"/>
      <c r="N78" s="49"/>
      <c r="O78" s="49"/>
      <c r="P78" s="49"/>
      <c r="Q78" s="49"/>
      <c r="R78" s="49"/>
      <c r="S78" s="49"/>
      <c r="T78" s="49"/>
      <c r="U78" s="49"/>
    </row>
    <row r="79" spans="1:21" ht="12.75">
      <c r="A79" s="9"/>
      <c r="B79" s="9"/>
      <c r="C79" s="9"/>
      <c r="D79" s="9"/>
      <c r="E79" s="9"/>
      <c r="F79" s="33"/>
      <c r="G79" s="33"/>
      <c r="H79" s="9"/>
      <c r="I79" s="9"/>
      <c r="J79" s="9"/>
      <c r="K79" s="9"/>
      <c r="L79" s="9"/>
      <c r="M79" s="9"/>
      <c r="N79" s="48"/>
      <c r="O79" s="48"/>
      <c r="P79" s="48"/>
      <c r="Q79" s="48"/>
      <c r="R79" s="48"/>
      <c r="S79" s="48"/>
      <c r="T79" s="48"/>
      <c r="U79" s="48"/>
    </row>
    <row r="84" ht="12.75">
      <c r="D84" t="s">
        <v>186</v>
      </c>
    </row>
    <row r="86" spans="2:7" ht="12.75">
      <c r="B86" t="s">
        <v>187</v>
      </c>
      <c r="D86" t="s">
        <v>187</v>
      </c>
      <c r="F86" t="s">
        <v>119</v>
      </c>
      <c r="G86" t="s">
        <v>193</v>
      </c>
    </row>
    <row r="87" spans="2:7" ht="12.75">
      <c r="B87" t="s">
        <v>188</v>
      </c>
      <c r="D87" t="s">
        <v>188</v>
      </c>
      <c r="F87" t="s">
        <v>81</v>
      </c>
      <c r="G87" t="s">
        <v>194</v>
      </c>
    </row>
    <row r="88" spans="2:4" ht="12.75">
      <c r="B88" t="s">
        <v>189</v>
      </c>
      <c r="D88" t="s">
        <v>190</v>
      </c>
    </row>
    <row r="91" spans="1:7" ht="12.75">
      <c r="A91" t="s">
        <v>6</v>
      </c>
      <c r="B91">
        <v>31.4</v>
      </c>
      <c r="D91">
        <v>35.78</v>
      </c>
      <c r="F91">
        <f>D91-B91</f>
        <v>4.380000000000003</v>
      </c>
      <c r="G91" s="66">
        <f>D91/B91*100</f>
        <v>113.94904458598727</v>
      </c>
    </row>
    <row r="92" ht="12.75">
      <c r="G92" s="66"/>
    </row>
    <row r="93" spans="1:7" ht="12.75">
      <c r="A93" t="s">
        <v>12</v>
      </c>
      <c r="B93">
        <v>36.5</v>
      </c>
      <c r="D93">
        <v>14.66</v>
      </c>
      <c r="F93">
        <f>D93-B93</f>
        <v>-21.84</v>
      </c>
      <c r="G93" s="66">
        <f>D93/B93*100</f>
        <v>40.16438356164384</v>
      </c>
    </row>
    <row r="94" ht="12.75">
      <c r="G94" s="66"/>
    </row>
    <row r="95" spans="1:7" ht="12.75">
      <c r="A95" t="s">
        <v>191</v>
      </c>
      <c r="B95">
        <v>127.9</v>
      </c>
      <c r="D95">
        <v>132.19</v>
      </c>
      <c r="F95">
        <f>D95-B95</f>
        <v>4.289999999999992</v>
      </c>
      <c r="G95" s="66">
        <f>D95/B95*100</f>
        <v>103.35418295543393</v>
      </c>
    </row>
    <row r="96" ht="12.75">
      <c r="G96" s="66"/>
    </row>
    <row r="97" spans="1:7" ht="12.75">
      <c r="A97" t="s">
        <v>192</v>
      </c>
      <c r="B97">
        <v>4.3</v>
      </c>
      <c r="D97">
        <v>5.1</v>
      </c>
      <c r="F97">
        <f>D97-B97</f>
        <v>0.7999999999999998</v>
      </c>
      <c r="G97" s="66">
        <f>D97/B97*100</f>
        <v>118.60465116279069</v>
      </c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</dc:creator>
  <cp:keywords/>
  <dc:description/>
  <cp:lastModifiedBy>ivaf</cp:lastModifiedBy>
  <cp:lastPrinted>2004-11-23T00:51:17Z</cp:lastPrinted>
  <dcterms:created xsi:type="dcterms:W3CDTF">2003-07-04T04:32:35Z</dcterms:created>
  <dcterms:modified xsi:type="dcterms:W3CDTF">2007-05-17T23:21:30Z</dcterms:modified>
  <cp:category/>
  <cp:version/>
  <cp:contentType/>
  <cp:contentStatus/>
</cp:coreProperties>
</file>