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арификация 2023г." sheetId="2" r:id="rId1"/>
  </sheets>
  <calcPr calcId="144525"/>
</workbook>
</file>

<file path=xl/calcChain.xml><?xml version="1.0" encoding="utf-8"?>
<calcChain xmlns="http://schemas.openxmlformats.org/spreadsheetml/2006/main">
  <c r="E29" i="2" l="1"/>
  <c r="E30" i="2" s="1"/>
  <c r="E31" i="2" s="1"/>
  <c r="F24" i="2" l="1"/>
  <c r="G23" i="2"/>
  <c r="G24" i="2"/>
  <c r="B25" i="2"/>
  <c r="B16" i="2"/>
  <c r="F23" i="2"/>
  <c r="F25" i="2" s="1"/>
  <c r="G5" i="2"/>
  <c r="I5" i="2" s="1"/>
  <c r="H25" i="2"/>
  <c r="G22" i="2"/>
  <c r="I22" i="2" s="1"/>
  <c r="G21" i="2"/>
  <c r="I21" i="2" s="1"/>
  <c r="J22" i="2" l="1"/>
  <c r="K22" i="2"/>
  <c r="J21" i="2"/>
  <c r="K21" i="2"/>
  <c r="I24" i="2"/>
  <c r="K24" i="2" s="1"/>
  <c r="G25" i="2"/>
  <c r="I23" i="2"/>
  <c r="K23" i="2" s="1"/>
  <c r="L21" i="2" l="1"/>
  <c r="N21" i="2"/>
  <c r="M21" i="2"/>
  <c r="J23" i="2"/>
  <c r="L23" i="2" s="1"/>
  <c r="K25" i="2"/>
  <c r="L22" i="2"/>
  <c r="J24" i="2"/>
  <c r="L24" i="2" s="1"/>
  <c r="I25" i="2"/>
  <c r="M24" i="2" l="1"/>
  <c r="N24" i="2"/>
  <c r="O24" i="2" s="1"/>
  <c r="P24" i="2" s="1"/>
  <c r="N23" i="2"/>
  <c r="O23" i="2" s="1"/>
  <c r="P23" i="2" s="1"/>
  <c r="M23" i="2"/>
  <c r="N22" i="2"/>
  <c r="M22" i="2"/>
  <c r="O21" i="2"/>
  <c r="J25" i="2"/>
  <c r="L25" i="2"/>
  <c r="N25" i="2" l="1"/>
  <c r="M25" i="2"/>
  <c r="O22" i="2"/>
  <c r="O25" i="2" s="1"/>
  <c r="P21" i="2"/>
  <c r="G12" i="2"/>
  <c r="I12" i="2" s="1"/>
  <c r="G6" i="2"/>
  <c r="P22" i="2" l="1"/>
  <c r="F6" i="2"/>
  <c r="I6" i="2" s="1"/>
  <c r="P25" i="2" l="1"/>
  <c r="J5" i="2"/>
  <c r="L5" i="2" s="1"/>
  <c r="K5" i="2"/>
  <c r="G15" i="2" l="1"/>
  <c r="G14" i="2"/>
  <c r="G13" i="2"/>
  <c r="I13" i="2" s="1"/>
  <c r="H7" i="2"/>
  <c r="H16" i="2"/>
  <c r="F15" i="2"/>
  <c r="F14" i="2"/>
  <c r="B7" i="2"/>
  <c r="F16" i="2" l="1"/>
  <c r="M5" i="2"/>
  <c r="I14" i="2"/>
  <c r="J14" i="2" s="1"/>
  <c r="I15" i="2"/>
  <c r="F7" i="2"/>
  <c r="J12" i="2"/>
  <c r="J13" i="2"/>
  <c r="J6" i="2"/>
  <c r="K12" i="2"/>
  <c r="L12" i="2" l="1"/>
  <c r="N12" i="2" s="1"/>
  <c r="G16" i="2"/>
  <c r="K13" i="2"/>
  <c r="L13" i="2" s="1"/>
  <c r="K6" i="2"/>
  <c r="L6" i="2" s="1"/>
  <c r="K14" i="2"/>
  <c r="L14" i="2" s="1"/>
  <c r="G7" i="2"/>
  <c r="J7" i="2"/>
  <c r="I7" i="2"/>
  <c r="P12" i="2" l="1"/>
  <c r="O12" i="2"/>
  <c r="N14" i="2"/>
  <c r="M14" i="2"/>
  <c r="N13" i="2"/>
  <c r="M13" i="2"/>
  <c r="M12" i="2"/>
  <c r="M6" i="2"/>
  <c r="K7" i="2"/>
  <c r="K15" i="2"/>
  <c r="K16" i="2" s="1"/>
  <c r="J15" i="2"/>
  <c r="J16" i="2" s="1"/>
  <c r="I16" i="2"/>
  <c r="M7" i="2" l="1"/>
  <c r="O14" i="2"/>
  <c r="P14" i="2" s="1"/>
  <c r="O13" i="2"/>
  <c r="P13" i="2" s="1"/>
  <c r="L7" i="2"/>
  <c r="L15" i="2"/>
  <c r="M15" i="2" l="1"/>
  <c r="M16" i="2" s="1"/>
  <c r="N15" i="2"/>
  <c r="L16" i="2"/>
  <c r="O15" i="2" l="1"/>
  <c r="O16" i="2" s="1"/>
  <c r="N16" i="2"/>
  <c r="P15" i="2" l="1"/>
  <c r="P16" i="2" l="1"/>
</calcChain>
</file>

<file path=xl/sharedStrings.xml><?xml version="1.0" encoding="utf-8"?>
<sst xmlns="http://schemas.openxmlformats.org/spreadsheetml/2006/main" count="67" uniqueCount="29">
  <si>
    <t>ЛДП</t>
  </si>
  <si>
    <t>ставка</t>
  </si>
  <si>
    <t>образование</t>
  </si>
  <si>
    <t>стаж работы</t>
  </si>
  <si>
    <t>Базовый оклад</t>
  </si>
  <si>
    <t xml:space="preserve">вредные условия </t>
  </si>
  <si>
    <t>доплата за выслугу лет</t>
  </si>
  <si>
    <t>оклад в месяц</t>
  </si>
  <si>
    <t>начисление</t>
  </si>
  <si>
    <t>с ЕСН</t>
  </si>
  <si>
    <t>воспитатель</t>
  </si>
  <si>
    <t>высш</t>
  </si>
  <si>
    <t>повар</t>
  </si>
  <si>
    <t>ср.спец</t>
  </si>
  <si>
    <t>Итого</t>
  </si>
  <si>
    <t>начальник</t>
  </si>
  <si>
    <t>фельдшер</t>
  </si>
  <si>
    <t>персон доплата</t>
  </si>
  <si>
    <t>Палаточные лагеря</t>
  </si>
  <si>
    <t>ЛТО</t>
  </si>
  <si>
    <t>ст211</t>
  </si>
  <si>
    <t>с  ЕСН</t>
  </si>
  <si>
    <t>ФОТ на 10 дн.</t>
  </si>
  <si>
    <t>ФОТ на 14 дн.</t>
  </si>
  <si>
    <t>Тарификационный список работников  летнего лагеря на 2024 год</t>
  </si>
  <si>
    <t>малозатратные лагеря</t>
  </si>
  <si>
    <t>4 часа</t>
  </si>
  <si>
    <t>14 дней</t>
  </si>
  <si>
    <t>фот МЗФ воспитателя  на 4 часа вна 14 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</si>
</sst>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2" fillId="2" borderId="0" xfId="0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Fill="1" applyBorder="1"/>
    <xf numFmtId="9" fontId="2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/>
    <xf numFmtId="2" fontId="0" fillId="0" borderId="1" xfId="0" applyNumberFormat="1" applyFill="1" applyBorder="1"/>
    <xf numFmtId="0" fontId="0" fillId="0" borderId="0" xfId="0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4" fontId="2" fillId="0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wrapText="1"/>
    </xf>
    <xf numFmtId="4" fontId="2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abSelected="1" workbookViewId="0">
      <selection activeCell="D31" sqref="D31"/>
    </sheetView>
  </sheetViews>
  <sheetFormatPr defaultRowHeight="15" x14ac:dyDescent="0.25"/>
  <cols>
    <col min="1" max="1" width="14" style="1" customWidth="1"/>
    <col min="2" max="2" width="8.7109375" style="1" customWidth="1"/>
    <col min="3" max="4" width="9.140625" style="1"/>
    <col min="5" max="5" width="13" style="1" customWidth="1"/>
    <col min="6" max="6" width="11.7109375" style="1" customWidth="1"/>
    <col min="7" max="7" width="10.28515625" style="1" customWidth="1"/>
    <col min="8" max="8" width="11.7109375" style="1" customWidth="1"/>
    <col min="9" max="9" width="11.5703125" style="1" customWidth="1"/>
    <col min="10" max="10" width="9.85546875" style="1" customWidth="1"/>
    <col min="11" max="11" width="10.5703125" style="1" customWidth="1"/>
    <col min="12" max="12" width="12.28515625" style="1" customWidth="1"/>
    <col min="13" max="13" width="11.28515625" style="1" customWidth="1"/>
    <col min="14" max="14" width="12.28515625" style="1" customWidth="1"/>
    <col min="15" max="15" width="11.5703125" style="1" customWidth="1"/>
    <col min="16" max="16" width="15.7109375" style="1" customWidth="1"/>
    <col min="17" max="16384" width="9.140625" style="1"/>
  </cols>
  <sheetData>
    <row r="2" spans="1:17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x14ac:dyDescent="0.25">
      <c r="A3" s="2" t="s">
        <v>0</v>
      </c>
      <c r="M3" s="1">
        <v>21</v>
      </c>
    </row>
    <row r="4" spans="1:17" ht="51.75" x14ac:dyDescent="0.25">
      <c r="A4" s="3"/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12" t="s">
        <v>17</v>
      </c>
      <c r="I4" s="5" t="s">
        <v>7</v>
      </c>
      <c r="J4" s="6">
        <v>0.7</v>
      </c>
      <c r="K4" s="6">
        <v>0.8</v>
      </c>
      <c r="L4" s="5" t="s">
        <v>8</v>
      </c>
      <c r="M4" s="7" t="s">
        <v>9</v>
      </c>
      <c r="N4" s="31"/>
      <c r="O4" s="11"/>
      <c r="P4" s="11"/>
    </row>
    <row r="5" spans="1:17" x14ac:dyDescent="0.25">
      <c r="A5" s="3" t="s">
        <v>10</v>
      </c>
      <c r="B5" s="3">
        <v>1</v>
      </c>
      <c r="C5" s="3" t="s">
        <v>11</v>
      </c>
      <c r="D5" s="3">
        <v>16</v>
      </c>
      <c r="E5" s="21">
        <v>10621</v>
      </c>
      <c r="F5" s="21"/>
      <c r="G5" s="21">
        <f>E5*0.15</f>
        <v>1593.1499999999999</v>
      </c>
      <c r="H5" s="16">
        <v>7605.1080000000002</v>
      </c>
      <c r="I5" s="16">
        <f>SUM(E5:H5)</f>
        <v>19819.258000000002</v>
      </c>
      <c r="J5" s="21">
        <f>I5*0.7</f>
        <v>13873.480600000001</v>
      </c>
      <c r="K5" s="21">
        <f>I5*0.8</f>
        <v>15855.406400000002</v>
      </c>
      <c r="L5" s="33">
        <f>I5+J5+K5</f>
        <v>49548.145000000004</v>
      </c>
      <c r="M5" s="20">
        <f>L5*1.302</f>
        <v>64511.684790000007</v>
      </c>
      <c r="N5" s="32"/>
      <c r="O5" s="13"/>
      <c r="P5" s="13"/>
    </row>
    <row r="6" spans="1:17" x14ac:dyDescent="0.25">
      <c r="A6" s="3" t="s">
        <v>12</v>
      </c>
      <c r="B6" s="3">
        <v>1</v>
      </c>
      <c r="C6" s="3" t="s">
        <v>13</v>
      </c>
      <c r="D6" s="3">
        <v>5</v>
      </c>
      <c r="E6" s="21">
        <v>10038</v>
      </c>
      <c r="F6" s="21">
        <f>E6*0.12</f>
        <v>1204.56</v>
      </c>
      <c r="G6" s="21">
        <f>E6*0.15</f>
        <v>1505.7</v>
      </c>
      <c r="H6" s="16">
        <v>6493.74</v>
      </c>
      <c r="I6" s="16">
        <f>SUM(E6:H6)</f>
        <v>19242</v>
      </c>
      <c r="J6" s="21">
        <f>I6*0.7</f>
        <v>13469.4</v>
      </c>
      <c r="K6" s="21">
        <f>I6*0.8</f>
        <v>15393.6</v>
      </c>
      <c r="L6" s="33">
        <f>I6+J6+K6</f>
        <v>48105</v>
      </c>
      <c r="M6" s="20">
        <f>L6*1.302</f>
        <v>62632.71</v>
      </c>
      <c r="N6" s="32"/>
      <c r="O6" s="13"/>
      <c r="P6" s="13"/>
    </row>
    <row r="7" spans="1:17" x14ac:dyDescent="0.25">
      <c r="A7" s="8" t="s">
        <v>14</v>
      </c>
      <c r="B7" s="8">
        <f>SUM(B5:B6)</f>
        <v>2</v>
      </c>
      <c r="C7" s="8"/>
      <c r="D7" s="8"/>
      <c r="E7" s="23"/>
      <c r="F7" s="23">
        <f t="shared" ref="F7:L7" si="0">SUM(F5:F6)</f>
        <v>1204.56</v>
      </c>
      <c r="G7" s="23">
        <f t="shared" si="0"/>
        <v>3098.85</v>
      </c>
      <c r="H7" s="19">
        <f t="shared" si="0"/>
        <v>14098.848</v>
      </c>
      <c r="I7" s="19">
        <f t="shared" si="0"/>
        <v>39061.258000000002</v>
      </c>
      <c r="J7" s="23">
        <f t="shared" si="0"/>
        <v>27342.8806</v>
      </c>
      <c r="K7" s="23">
        <f t="shared" si="0"/>
        <v>31249.006400000002</v>
      </c>
      <c r="L7" s="34">
        <f t="shared" si="0"/>
        <v>97653.145000000004</v>
      </c>
      <c r="M7" s="19">
        <f>SUM(M5:M6)</f>
        <v>127144.39479000001</v>
      </c>
      <c r="N7" s="36"/>
      <c r="O7" s="36"/>
      <c r="P7" s="11"/>
    </row>
    <row r="8" spans="1:17" x14ac:dyDescent="0.25">
      <c r="N8" s="11"/>
      <c r="O8" s="11"/>
    </row>
    <row r="10" spans="1:17" x14ac:dyDescent="0.25">
      <c r="A10" s="2" t="s">
        <v>18</v>
      </c>
      <c r="B10" s="2"/>
      <c r="C10" s="2"/>
      <c r="D10" s="9"/>
      <c r="P10" s="15"/>
    </row>
    <row r="11" spans="1:17" ht="51" x14ac:dyDescent="0.25">
      <c r="A11" s="24"/>
      <c r="B11" s="25" t="s">
        <v>1</v>
      </c>
      <c r="C11" s="26" t="s">
        <v>2</v>
      </c>
      <c r="D11" s="26" t="s">
        <v>3</v>
      </c>
      <c r="E11" s="26" t="s">
        <v>4</v>
      </c>
      <c r="F11" s="26" t="s">
        <v>5</v>
      </c>
      <c r="G11" s="26" t="s">
        <v>6</v>
      </c>
      <c r="H11" s="27" t="s">
        <v>17</v>
      </c>
      <c r="I11" s="26" t="s">
        <v>7</v>
      </c>
      <c r="J11" s="28">
        <v>0.7</v>
      </c>
      <c r="K11" s="28">
        <v>0.8</v>
      </c>
      <c r="L11" s="26" t="s">
        <v>8</v>
      </c>
      <c r="M11" s="29" t="s">
        <v>9</v>
      </c>
      <c r="N11" s="30" t="s">
        <v>20</v>
      </c>
      <c r="O11" s="30" t="s">
        <v>21</v>
      </c>
      <c r="P11" s="30" t="s">
        <v>22</v>
      </c>
    </row>
    <row r="12" spans="1:17" x14ac:dyDescent="0.25">
      <c r="A12" s="3" t="s">
        <v>15</v>
      </c>
      <c r="B12" s="10">
        <v>1</v>
      </c>
      <c r="C12" s="3" t="s">
        <v>11</v>
      </c>
      <c r="D12" s="3">
        <v>21</v>
      </c>
      <c r="E12" s="21">
        <v>11188</v>
      </c>
      <c r="F12" s="22"/>
      <c r="G12" s="21">
        <f>E12*0.15</f>
        <v>1678.2</v>
      </c>
      <c r="H12" s="16">
        <v>7547.6378000000004</v>
      </c>
      <c r="I12" s="16">
        <f>SUM(E12:H12)</f>
        <v>20413.837800000001</v>
      </c>
      <c r="J12" s="21">
        <f>I12*0.7</f>
        <v>14289.686460000001</v>
      </c>
      <c r="K12" s="21">
        <f>I12*0.8</f>
        <v>16331.070240000001</v>
      </c>
      <c r="L12" s="16">
        <f>I12+J12+K12</f>
        <v>51034.594500000007</v>
      </c>
      <c r="M12" s="20">
        <f>L12*1.302</f>
        <v>66447.042039000007</v>
      </c>
      <c r="N12" s="33">
        <f>L12/21*10</f>
        <v>24302.187857142861</v>
      </c>
      <c r="O12" s="16">
        <f>N12*0.302</f>
        <v>7339.2607328571439</v>
      </c>
      <c r="P12" s="16">
        <f>N12+O12</f>
        <v>31641.448590000004</v>
      </c>
      <c r="Q12" s="18"/>
    </row>
    <row r="13" spans="1:17" x14ac:dyDescent="0.25">
      <c r="A13" s="3" t="s">
        <v>10</v>
      </c>
      <c r="B13" s="10">
        <v>1</v>
      </c>
      <c r="C13" s="3" t="s">
        <v>11</v>
      </c>
      <c r="D13" s="3">
        <v>16</v>
      </c>
      <c r="E13" s="21">
        <v>10621</v>
      </c>
      <c r="F13" s="21"/>
      <c r="G13" s="21">
        <f>E13*0.15</f>
        <v>1593.1499999999999</v>
      </c>
      <c r="H13" s="16">
        <v>7605.1080000000002</v>
      </c>
      <c r="I13" s="16">
        <f>SUM(E13:H13)</f>
        <v>19819.258000000002</v>
      </c>
      <c r="J13" s="21">
        <f>I13*0.7</f>
        <v>13873.480600000001</v>
      </c>
      <c r="K13" s="21">
        <f>I13*0.8</f>
        <v>15855.406400000002</v>
      </c>
      <c r="L13" s="16">
        <f>I13+J13+K13</f>
        <v>49548.145000000004</v>
      </c>
      <c r="M13" s="20">
        <f t="shared" ref="M13:M15" si="1">L13*1.302</f>
        <v>64511.684790000007</v>
      </c>
      <c r="N13" s="33">
        <f t="shared" ref="N13:N15" si="2">L13/21*10</f>
        <v>23594.354761904764</v>
      </c>
      <c r="O13" s="16">
        <f t="shared" ref="O13:O15" si="3">N13*0.302</f>
        <v>7125.4951380952389</v>
      </c>
      <c r="P13" s="16">
        <f t="shared" ref="P13:P15" si="4">N13+O13</f>
        <v>30719.849900000001</v>
      </c>
      <c r="Q13" s="18"/>
    </row>
    <row r="14" spans="1:17" x14ac:dyDescent="0.25">
      <c r="A14" s="3" t="s">
        <v>12</v>
      </c>
      <c r="B14" s="10">
        <v>1</v>
      </c>
      <c r="C14" s="3" t="s">
        <v>13</v>
      </c>
      <c r="D14" s="3">
        <v>5</v>
      </c>
      <c r="E14" s="21">
        <v>10038</v>
      </c>
      <c r="F14" s="21">
        <f>E14*0.12</f>
        <v>1204.56</v>
      </c>
      <c r="G14" s="21">
        <f>E14*0.1</f>
        <v>1003.8000000000001</v>
      </c>
      <c r="H14" s="16">
        <v>6995.64</v>
      </c>
      <c r="I14" s="16">
        <f t="shared" ref="I14:I15" si="5">SUM(E14:H14)</f>
        <v>19242</v>
      </c>
      <c r="J14" s="21">
        <f>I14*0.7</f>
        <v>13469.4</v>
      </c>
      <c r="K14" s="21">
        <f>I14*0.8</f>
        <v>15393.6</v>
      </c>
      <c r="L14" s="16">
        <f>I14+J14+K14</f>
        <v>48105</v>
      </c>
      <c r="M14" s="20">
        <f t="shared" si="1"/>
        <v>62632.71</v>
      </c>
      <c r="N14" s="33">
        <f t="shared" si="2"/>
        <v>22907.142857142859</v>
      </c>
      <c r="O14" s="16">
        <f t="shared" si="3"/>
        <v>6917.9571428571435</v>
      </c>
      <c r="P14" s="16">
        <f t="shared" si="4"/>
        <v>29825.100000000002</v>
      </c>
      <c r="Q14" s="18"/>
    </row>
    <row r="15" spans="1:17" x14ac:dyDescent="0.25">
      <c r="A15" s="3" t="s">
        <v>16</v>
      </c>
      <c r="B15" s="10">
        <v>1</v>
      </c>
      <c r="C15" s="3" t="s">
        <v>13</v>
      </c>
      <c r="D15" s="3">
        <v>5</v>
      </c>
      <c r="E15" s="21">
        <v>12328</v>
      </c>
      <c r="F15" s="21">
        <f>E15*0.12</f>
        <v>1479.36</v>
      </c>
      <c r="G15" s="21">
        <f>E15*0.1</f>
        <v>1232.8000000000002</v>
      </c>
      <c r="H15" s="16">
        <v>4201.84</v>
      </c>
      <c r="I15" s="16">
        <f t="shared" si="5"/>
        <v>19242</v>
      </c>
      <c r="J15" s="21">
        <f>I15*0.7</f>
        <v>13469.4</v>
      </c>
      <c r="K15" s="21">
        <f>I15*0.8</f>
        <v>15393.6</v>
      </c>
      <c r="L15" s="16">
        <f>I15+J15+K15</f>
        <v>48105</v>
      </c>
      <c r="M15" s="20">
        <f t="shared" si="1"/>
        <v>62632.71</v>
      </c>
      <c r="N15" s="33">
        <f t="shared" si="2"/>
        <v>22907.142857142859</v>
      </c>
      <c r="O15" s="16">
        <f t="shared" si="3"/>
        <v>6917.9571428571435</v>
      </c>
      <c r="P15" s="16">
        <f t="shared" si="4"/>
        <v>29825.100000000002</v>
      </c>
      <c r="Q15" s="18"/>
    </row>
    <row r="16" spans="1:17" x14ac:dyDescent="0.25">
      <c r="A16" s="8" t="s">
        <v>14</v>
      </c>
      <c r="B16" s="8">
        <f>SUM(B12:B15)</f>
        <v>4</v>
      </c>
      <c r="C16" s="3"/>
      <c r="D16" s="3"/>
      <c r="E16" s="14"/>
      <c r="F16" s="23">
        <f>SUM(F12:F15)</f>
        <v>2683.92</v>
      </c>
      <c r="G16" s="23">
        <f t="shared" ref="G16:L16" si="6">SUM(G12:G15)</f>
        <v>5507.95</v>
      </c>
      <c r="H16" s="19">
        <f t="shared" si="6"/>
        <v>26350.2258</v>
      </c>
      <c r="I16" s="19">
        <f t="shared" si="6"/>
        <v>78717.09580000001</v>
      </c>
      <c r="J16" s="23">
        <f t="shared" si="6"/>
        <v>55101.967060000003</v>
      </c>
      <c r="K16" s="23">
        <f t="shared" si="6"/>
        <v>62973.676639999998</v>
      </c>
      <c r="L16" s="19">
        <f t="shared" si="6"/>
        <v>196792.73950000003</v>
      </c>
      <c r="M16" s="19">
        <f>SUM(M12:M15)</f>
        <v>256224.146829</v>
      </c>
      <c r="N16" s="34">
        <f t="shared" ref="N16:O16" si="7">SUM(N12:N15)</f>
        <v>93710.828333333338</v>
      </c>
      <c r="O16" s="19">
        <f t="shared" si="7"/>
        <v>28300.670156666671</v>
      </c>
      <c r="P16" s="17">
        <f>SUM(P12:P15)</f>
        <v>122011.49849000001</v>
      </c>
    </row>
    <row r="19" spans="1:16" x14ac:dyDescent="0.25">
      <c r="A19" s="2" t="s">
        <v>19</v>
      </c>
      <c r="B19" s="2"/>
      <c r="C19" s="2"/>
      <c r="D19" s="9"/>
      <c r="P19" s="15"/>
    </row>
    <row r="20" spans="1:16" ht="51" x14ac:dyDescent="0.25">
      <c r="A20" s="24"/>
      <c r="B20" s="25" t="s">
        <v>1</v>
      </c>
      <c r="C20" s="26" t="s">
        <v>2</v>
      </c>
      <c r="D20" s="26" t="s">
        <v>3</v>
      </c>
      <c r="E20" s="26" t="s">
        <v>4</v>
      </c>
      <c r="F20" s="26" t="s">
        <v>5</v>
      </c>
      <c r="G20" s="26" t="s">
        <v>6</v>
      </c>
      <c r="H20" s="27" t="s">
        <v>17</v>
      </c>
      <c r="I20" s="26" t="s">
        <v>7</v>
      </c>
      <c r="J20" s="28">
        <v>0.7</v>
      </c>
      <c r="K20" s="28">
        <v>0.8</v>
      </c>
      <c r="L20" s="26" t="s">
        <v>8</v>
      </c>
      <c r="M20" s="29" t="s">
        <v>9</v>
      </c>
      <c r="N20" s="30" t="s">
        <v>20</v>
      </c>
      <c r="O20" s="30" t="s">
        <v>21</v>
      </c>
      <c r="P20" s="30" t="s">
        <v>23</v>
      </c>
    </row>
    <row r="21" spans="1:16" x14ac:dyDescent="0.25">
      <c r="A21" s="3" t="s">
        <v>15</v>
      </c>
      <c r="B21" s="10">
        <v>1</v>
      </c>
      <c r="C21" s="3" t="s">
        <v>11</v>
      </c>
      <c r="D21" s="3">
        <v>21</v>
      </c>
      <c r="E21" s="21">
        <v>11188</v>
      </c>
      <c r="F21" s="22"/>
      <c r="G21" s="21">
        <f>E21*0.15</f>
        <v>1678.2</v>
      </c>
      <c r="H21" s="16">
        <v>7547.64</v>
      </c>
      <c r="I21" s="16">
        <f>SUM(E21:H21)</f>
        <v>20413.84</v>
      </c>
      <c r="J21" s="21">
        <f>I21*0.7</f>
        <v>14289.688</v>
      </c>
      <c r="K21" s="21">
        <f>I21*0.8</f>
        <v>16331.072</v>
      </c>
      <c r="L21" s="16">
        <f>I21+J21+K21</f>
        <v>51034.6</v>
      </c>
      <c r="M21" s="20">
        <f>L21*1.302</f>
        <v>66447.049199999994</v>
      </c>
      <c r="N21" s="33">
        <f>L21/21*14</f>
        <v>34023.066666666666</v>
      </c>
      <c r="O21" s="16">
        <f>N21*0.302</f>
        <v>10274.966133333333</v>
      </c>
      <c r="P21" s="16">
        <f>N21+O21</f>
        <v>44298.032800000001</v>
      </c>
    </row>
    <row r="22" spans="1:16" x14ac:dyDescent="0.25">
      <c r="A22" s="3" t="s">
        <v>10</v>
      </c>
      <c r="B22" s="10">
        <v>1</v>
      </c>
      <c r="C22" s="3" t="s">
        <v>11</v>
      </c>
      <c r="D22" s="3">
        <v>16</v>
      </c>
      <c r="E22" s="21">
        <v>10621</v>
      </c>
      <c r="F22" s="21"/>
      <c r="G22" s="21">
        <f>E22*0.15</f>
        <v>1593.1499999999999</v>
      </c>
      <c r="H22" s="16">
        <v>7605.11</v>
      </c>
      <c r="I22" s="16">
        <f t="shared" ref="I22:I24" si="8">SUM(E22:H22)</f>
        <v>19819.259999999998</v>
      </c>
      <c r="J22" s="21">
        <f>I22*0.7</f>
        <v>13873.481999999998</v>
      </c>
      <c r="K22" s="21">
        <f>I22*0.8</f>
        <v>15855.407999999999</v>
      </c>
      <c r="L22" s="16">
        <f>I22+J22+K22</f>
        <v>49548.149999999994</v>
      </c>
      <c r="M22" s="20">
        <f t="shared" ref="M22:M24" si="9">L22*1.302</f>
        <v>64511.691299999991</v>
      </c>
      <c r="N22" s="33">
        <f t="shared" ref="N22:N24" si="10">L22/21*14</f>
        <v>33032.099999999991</v>
      </c>
      <c r="O22" s="16">
        <f t="shared" ref="O22:O24" si="11">N22*0.302</f>
        <v>9975.6941999999963</v>
      </c>
      <c r="P22" s="16">
        <f t="shared" ref="P22:P24" si="12">N22+O22</f>
        <v>43007.794199999989</v>
      </c>
    </row>
    <row r="23" spans="1:16" x14ac:dyDescent="0.25">
      <c r="A23" s="3" t="s">
        <v>12</v>
      </c>
      <c r="B23" s="10">
        <v>1</v>
      </c>
      <c r="C23" s="3" t="s">
        <v>13</v>
      </c>
      <c r="D23" s="3">
        <v>5</v>
      </c>
      <c r="E23" s="21">
        <v>10038</v>
      </c>
      <c r="F23" s="21">
        <f>E23*0.12</f>
        <v>1204.56</v>
      </c>
      <c r="G23" s="21">
        <f>E23*0.1</f>
        <v>1003.8000000000001</v>
      </c>
      <c r="H23" s="16">
        <v>6995.64</v>
      </c>
      <c r="I23" s="16">
        <f t="shared" si="8"/>
        <v>19242</v>
      </c>
      <c r="J23" s="21">
        <f>I23*0.7</f>
        <v>13469.4</v>
      </c>
      <c r="K23" s="21">
        <f>I23*0.8</f>
        <v>15393.6</v>
      </c>
      <c r="L23" s="16">
        <f>I23+J23+K23</f>
        <v>48105</v>
      </c>
      <c r="M23" s="20">
        <f t="shared" si="9"/>
        <v>62632.71</v>
      </c>
      <c r="N23" s="33">
        <f t="shared" si="10"/>
        <v>32070</v>
      </c>
      <c r="O23" s="16">
        <f t="shared" si="11"/>
        <v>9685.14</v>
      </c>
      <c r="P23" s="16">
        <f t="shared" si="12"/>
        <v>41755.14</v>
      </c>
    </row>
    <row r="24" spans="1:16" x14ac:dyDescent="0.25">
      <c r="A24" s="3" t="s">
        <v>16</v>
      </c>
      <c r="B24" s="10">
        <v>1</v>
      </c>
      <c r="C24" s="3" t="s">
        <v>13</v>
      </c>
      <c r="D24" s="3">
        <v>5</v>
      </c>
      <c r="E24" s="21">
        <v>12328</v>
      </c>
      <c r="F24" s="21">
        <f>E24*0.12</f>
        <v>1479.36</v>
      </c>
      <c r="G24" s="21">
        <f>E24*0.1</f>
        <v>1232.8000000000002</v>
      </c>
      <c r="H24" s="16">
        <v>4201.84</v>
      </c>
      <c r="I24" s="16">
        <f t="shared" si="8"/>
        <v>19242</v>
      </c>
      <c r="J24" s="21">
        <f>I24*0.7</f>
        <v>13469.4</v>
      </c>
      <c r="K24" s="21">
        <f>I24*0.8</f>
        <v>15393.6</v>
      </c>
      <c r="L24" s="16">
        <f>I24+J24+K24</f>
        <v>48105</v>
      </c>
      <c r="M24" s="20">
        <f t="shared" si="9"/>
        <v>62632.71</v>
      </c>
      <c r="N24" s="33">
        <f t="shared" si="10"/>
        <v>32070</v>
      </c>
      <c r="O24" s="16">
        <f t="shared" si="11"/>
        <v>9685.14</v>
      </c>
      <c r="P24" s="16">
        <f t="shared" si="12"/>
        <v>41755.14</v>
      </c>
    </row>
    <row r="25" spans="1:16" x14ac:dyDescent="0.25">
      <c r="A25" s="8" t="s">
        <v>14</v>
      </c>
      <c r="B25" s="8">
        <f>SUM(B21:B24)</f>
        <v>4</v>
      </c>
      <c r="C25" s="3"/>
      <c r="D25" s="3"/>
      <c r="E25" s="21"/>
      <c r="F25" s="23">
        <f>SUM(F21:F24)</f>
        <v>2683.92</v>
      </c>
      <c r="G25" s="23">
        <f t="shared" ref="G25:L25" si="13">SUM(G21:G24)</f>
        <v>5507.95</v>
      </c>
      <c r="H25" s="19">
        <f t="shared" si="13"/>
        <v>26350.23</v>
      </c>
      <c r="I25" s="19">
        <f t="shared" si="13"/>
        <v>78717.100000000006</v>
      </c>
      <c r="J25" s="23">
        <f t="shared" si="13"/>
        <v>55101.97</v>
      </c>
      <c r="K25" s="23">
        <f t="shared" si="13"/>
        <v>62973.68</v>
      </c>
      <c r="L25" s="19">
        <f t="shared" si="13"/>
        <v>196792.75</v>
      </c>
      <c r="M25" s="19">
        <f>SUM(M21:M24)</f>
        <v>256224.16049999997</v>
      </c>
      <c r="N25" s="34">
        <f>SUM(N21:N24)</f>
        <v>131195.16666666666</v>
      </c>
      <c r="O25" s="19">
        <f>SUM(O21:O24)</f>
        <v>39620.940333333332</v>
      </c>
      <c r="P25" s="19">
        <f>SUM(P21:P24)</f>
        <v>170816.10699999999</v>
      </c>
    </row>
    <row r="28" spans="1:16" ht="15.75" x14ac:dyDescent="0.25">
      <c r="A28" s="37" t="s">
        <v>25</v>
      </c>
      <c r="B28" s="37"/>
      <c r="C28" s="37" t="s">
        <v>26</v>
      </c>
      <c r="D28" s="37" t="s">
        <v>27</v>
      </c>
      <c r="E28" s="39">
        <v>64511.684790000007</v>
      </c>
    </row>
    <row r="29" spans="1:16" ht="15.75" x14ac:dyDescent="0.25">
      <c r="A29" s="37"/>
      <c r="B29" s="37"/>
      <c r="C29" s="37"/>
      <c r="D29" s="37"/>
      <c r="E29" s="39">
        <f>E28/21</f>
        <v>3071.9849900000004</v>
      </c>
    </row>
    <row r="30" spans="1:16" ht="15.75" x14ac:dyDescent="0.25">
      <c r="A30" s="37"/>
      <c r="B30" s="37"/>
      <c r="C30" s="37"/>
      <c r="D30" s="37"/>
      <c r="E30" s="39">
        <f>E29/8</f>
        <v>383.99812375000005</v>
      </c>
    </row>
    <row r="31" spans="1:16" ht="15.75" x14ac:dyDescent="0.25">
      <c r="A31" s="38" t="s">
        <v>28</v>
      </c>
      <c r="B31" s="37"/>
      <c r="C31" s="37"/>
      <c r="D31" s="37"/>
      <c r="E31" s="40">
        <f>E30*4*14</f>
        <v>21503.894930000002</v>
      </c>
    </row>
  </sheetData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Тарификация 2023г.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2024-05-08T00:17:41Z</dcterms:modified>
</cp:coreProperties>
</file>