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008" windowWidth="15000" windowHeight="10008" activeTab="3"/>
  </bookViews>
  <sheets>
    <sheet name="ФХД" sheetId="1" r:id="rId1"/>
    <sheet name="ДОУ" sheetId="2" r:id="rId2"/>
    <sheet name="Школа" sheetId="3" r:id="rId3"/>
    <sheet name="Доп" sheetId="4" r:id="rId4"/>
  </sheets>
  <definedNames/>
  <calcPr fullCalcOnLoad="1"/>
</workbook>
</file>

<file path=xl/sharedStrings.xml><?xml version="1.0" encoding="utf-8"?>
<sst xmlns="http://schemas.openxmlformats.org/spreadsheetml/2006/main" count="208" uniqueCount="95">
  <si>
    <t>МБДОУ "Павловский детский сад Лена" МР</t>
  </si>
  <si>
    <t>МБДОУ "Морукский детский сад "Кунчээн"" МР</t>
  </si>
  <si>
    <t>МБДОУ "Табагинский детский сад "Кэскил"" МР "</t>
  </si>
  <si>
    <t>МБДОУ "Батаринский детский сад "Кэскил"" МР</t>
  </si>
  <si>
    <t>МБДОУ "Техтюрский ЦРР - д/с "Мичил"" МР</t>
  </si>
  <si>
    <t>МБДОУ "Томторский детский сад "Мичээрэ" МР</t>
  </si>
  <si>
    <t>МБДОУ "Тыллыминский детский сад "Кунчээн" МР</t>
  </si>
  <si>
    <t>МБДОУ "Тюнгюлюнский ЦРР - д/с "Олимпионик" МР</t>
  </si>
  <si>
    <t>МБДОУ "Тюнгюлюнский ЦРР д/с "Чэчир" МР</t>
  </si>
  <si>
    <t>МБДОУ "Хаптагайский ЦРР - д/с "Хомусчаан"" МР</t>
  </si>
  <si>
    <t>МБДОУ "Харанский детский сад "Кэрэчээн"</t>
  </si>
  <si>
    <t>МБДОУ "Хоробутский детский сад "Кунчээн"" МР</t>
  </si>
  <si>
    <t>МБДОУ "Чуйинский детский сад "Чэчир" МР</t>
  </si>
  <si>
    <t>МБДОУ  "Балыктахский детский сад "Звездочка"</t>
  </si>
  <si>
    <t>МБДОУ "Нижне-Бестяхский детский сад "Сказка""</t>
  </si>
  <si>
    <t>МБДОУ "Нижне-Бестяхский детский сад Солнышко</t>
  </si>
  <si>
    <t>МБДОУ "Бютейдяхский ЦРР - д/с "Чэчир"" МР</t>
  </si>
  <si>
    <t>МБДОУ "Елечейский детский сад "Кэнчээри"" МР</t>
  </si>
  <si>
    <t>МБДОУ "Жабыльский детский сад "Кэскил" МР "</t>
  </si>
  <si>
    <t>МБДОУ "Майинский детский сад "Чуораанчык" МР</t>
  </si>
  <si>
    <t>МБДОУ "Майинский ЦРР - детский сад "Сардаана"</t>
  </si>
  <si>
    <t>МБДОУ "Майинский ЦРР - детсад "Мичил" МР</t>
  </si>
  <si>
    <t>МБДОУ "Маттинский детский сад "Ньургуьун" МР</t>
  </si>
  <si>
    <t>МБДОУ Павловский ЦРР - д/с "Мичээр" МР</t>
  </si>
  <si>
    <t>Организация</t>
  </si>
  <si>
    <t>остаток 1202</t>
  </si>
  <si>
    <t>МБОУ "Алтанская средняя общеобразовательная ш</t>
  </si>
  <si>
    <t>МБОУ "Балыктахская средняя общеобразов школа</t>
  </si>
  <si>
    <t>МБОУ "Бедиминская СОШ" МР</t>
  </si>
  <si>
    <t>МБОУ "МВСОШ" МР "Мегино-Кангаласский улус"</t>
  </si>
  <si>
    <t>МБОУ "Майинский лицей" МР</t>
  </si>
  <si>
    <t>МБОУ "Догдогинская ООШ" МР</t>
  </si>
  <si>
    <t>МБОУ "Жабыльская СОШ им. Н.В. Петрова"</t>
  </si>
  <si>
    <t>МБОУ "Майинская СОШ" МР</t>
  </si>
  <si>
    <t>МБОУ "Майинская СОШ им.Ф.Г.Охлопкова"</t>
  </si>
  <si>
    <t>МБОУ "Маттинская СОШ им. Е.Д. Кычкина" МР</t>
  </si>
  <si>
    <t>МБОУ "Мельжехсинская СОШ имени А.В.Чугунова "</t>
  </si>
  <si>
    <t>МБОУ "Морукская СОШ" МР</t>
  </si>
  <si>
    <t>МБОУ "Нахаринская СОШ" МР</t>
  </si>
  <si>
    <t>МБОУ НБСОШ N2</t>
  </si>
  <si>
    <t>МБОУ "Табагинская СОШ" МР</t>
  </si>
  <si>
    <t>МБОУ "Таратская ООШ" МР</t>
  </si>
  <si>
    <t>МБОУ "Телигинская СОШ" МР</t>
  </si>
  <si>
    <t>МБОУ "Техтюрская СОШ им. И.М. Романова" МР</t>
  </si>
  <si>
    <t>МБОУ "Томторская СОШ" МР</t>
  </si>
  <si>
    <t>МБОУ "Тумульская СОШ имени Т.Г.Десяткина"</t>
  </si>
  <si>
    <t>МБОУ "Тыллыминская СОШ им С.З. Борисова" МР "</t>
  </si>
  <si>
    <t>МБОУ "Хаптагайская СОШ" МР</t>
  </si>
  <si>
    <t>МБОУ "Харанская СОШ"</t>
  </si>
  <si>
    <t>МБОУ "Хоробутская СОШ им. Дмитрия Таас" МР</t>
  </si>
  <si>
    <t>Уточнение</t>
  </si>
  <si>
    <t>Остаток плана 1203</t>
  </si>
  <si>
    <t>Уточнение 1203</t>
  </si>
  <si>
    <t xml:space="preserve">МБОУ "Быраминская ООШ </t>
  </si>
  <si>
    <t xml:space="preserve">МБОУ "Бютейдяхская СОШ </t>
  </si>
  <si>
    <t xml:space="preserve">МБОУ "Батаринская СОШ </t>
  </si>
  <si>
    <t xml:space="preserve">МБОУ "Павловская СОШ </t>
  </si>
  <si>
    <t xml:space="preserve">МБОУ "Тюнгюлюнская СОШ </t>
  </si>
  <si>
    <t>МБОУ "Хатылыминская НОШ</t>
  </si>
  <si>
    <t>МБОУ "Чемоикинская СОШ</t>
  </si>
  <si>
    <t xml:space="preserve">МБОУ "Чуйинская СОШ </t>
  </si>
  <si>
    <t>Дойдунская НОШ</t>
  </si>
  <si>
    <t>МБОУ "Нижне-Бестяхская СОШ N1</t>
  </si>
  <si>
    <t>Сумма</t>
  </si>
  <si>
    <t>Теплосчетчик</t>
  </si>
  <si>
    <t>Всего</t>
  </si>
  <si>
    <t>МБОУ ДОД "Майинский ЦДОД"</t>
  </si>
  <si>
    <t>МБУ "Центр психолого-медико-социального сопро</t>
  </si>
  <si>
    <t>1202 остаток</t>
  </si>
  <si>
    <t>услуги связи</t>
  </si>
  <si>
    <t>Аренда</t>
  </si>
  <si>
    <t>Информ техн</t>
  </si>
  <si>
    <t>Мебель</t>
  </si>
  <si>
    <t>Итого</t>
  </si>
  <si>
    <t>Ремонт</t>
  </si>
  <si>
    <t>БУ</t>
  </si>
  <si>
    <t>АУ</t>
  </si>
  <si>
    <t>Уст теплосчет</t>
  </si>
  <si>
    <t>Госпошлина</t>
  </si>
  <si>
    <t>Рассолода</t>
  </si>
  <si>
    <t>Майя Кэнчээри</t>
  </si>
  <si>
    <t>МУПК</t>
  </si>
  <si>
    <t>Техтюр</t>
  </si>
  <si>
    <t>Вего</t>
  </si>
  <si>
    <t>Отклон</t>
  </si>
  <si>
    <t>851/291</t>
  </si>
  <si>
    <t>Медосмотр</t>
  </si>
  <si>
    <t xml:space="preserve">Налог </t>
  </si>
  <si>
    <t>Налог</t>
  </si>
  <si>
    <t>Проезд</t>
  </si>
  <si>
    <t>Печь</t>
  </si>
  <si>
    <t>АПС</t>
  </si>
  <si>
    <t>Апс</t>
  </si>
  <si>
    <t>852/291</t>
  </si>
  <si>
    <t>Основн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</si>
</sst>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&quot;р.&quot;* #,##0.00_);_(&quot;р.&quot;* \(#,##0.00\);_(&quot;р.&quot;* &quot;-&quot;??_);_(@_)"/>
    <numFmt numFmtId="186" formatCode="##\ ###\ ##0.00"/>
    <numFmt numFmtId="187" formatCode="0.0"/>
    <numFmt numFmtId="188" formatCode="#,##0.0"/>
  </numFmts>
  <fonts count="42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4" fontId="32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2" fillId="0" borderId="10" xfId="0" applyFont="1" applyFill="1" applyBorder="1" applyAlignment="1">
      <alignment/>
    </xf>
    <xf numFmtId="4" fontId="4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pane xSplit="1" ySplit="2" topLeftCell="C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" sqref="P1:P16384"/>
    </sheetView>
  </sheetViews>
  <sheetFormatPr defaultColWidth="9.140625" defaultRowHeight="15"/>
  <cols>
    <col min="1" max="1" width="47.28125" style="0" bestFit="1" customWidth="1"/>
    <col min="2" max="3" width="12.140625" style="18" bestFit="1" customWidth="1"/>
    <col min="4" max="5" width="12.140625" style="20" customWidth="1"/>
    <col min="6" max="6" width="9.00390625" style="0" bestFit="1" customWidth="1"/>
    <col min="7" max="7" width="9.00390625" style="18" bestFit="1" customWidth="1"/>
    <col min="8" max="8" width="10.7109375" style="0" bestFit="1" customWidth="1"/>
    <col min="9" max="11" width="11.421875" style="0" bestFit="1" customWidth="1"/>
    <col min="12" max="12" width="10.00390625" style="0" bestFit="1" customWidth="1"/>
    <col min="13" max="13" width="10.00390625" style="18" bestFit="1" customWidth="1"/>
    <col min="14" max="14" width="10.00390625" style="0" bestFit="1" customWidth="1"/>
    <col min="15" max="15" width="12.140625" style="5" bestFit="1" customWidth="1"/>
    <col min="16" max="16" width="11.7109375" style="0" bestFit="1" customWidth="1"/>
  </cols>
  <sheetData>
    <row r="1" spans="4:15" s="18" customFormat="1" ht="14.25">
      <c r="D1" s="20"/>
      <c r="E1" s="20"/>
      <c r="O1" s="5"/>
    </row>
    <row r="2" spans="1:15" s="5" customFormat="1" ht="14.25">
      <c r="A2" s="9" t="s">
        <v>24</v>
      </c>
      <c r="B2" s="9">
        <v>211</v>
      </c>
      <c r="C2" s="9">
        <v>213</v>
      </c>
      <c r="D2" s="9">
        <v>211</v>
      </c>
      <c r="E2" s="9">
        <v>213</v>
      </c>
      <c r="F2" s="9">
        <v>212</v>
      </c>
      <c r="G2" s="9">
        <v>221</v>
      </c>
      <c r="H2" s="9">
        <v>224</v>
      </c>
      <c r="I2" s="9">
        <v>225</v>
      </c>
      <c r="J2" s="9">
        <v>226</v>
      </c>
      <c r="K2" s="9" t="s">
        <v>85</v>
      </c>
      <c r="L2" s="9" t="s">
        <v>93</v>
      </c>
      <c r="M2" s="9">
        <v>310</v>
      </c>
      <c r="N2" s="9">
        <v>340</v>
      </c>
      <c r="O2" s="9" t="s">
        <v>63</v>
      </c>
    </row>
    <row r="3" spans="1:15" ht="14.25">
      <c r="A3" s="7" t="s">
        <v>13</v>
      </c>
      <c r="B3" s="8">
        <v>-264768</v>
      </c>
      <c r="C3" s="8">
        <v>-19918</v>
      </c>
      <c r="D3" s="8"/>
      <c r="E3" s="8"/>
      <c r="F3" s="8"/>
      <c r="G3" s="8">
        <v>2306</v>
      </c>
      <c r="H3" s="8"/>
      <c r="I3" s="8">
        <v>0</v>
      </c>
      <c r="J3" s="8">
        <v>3536</v>
      </c>
      <c r="K3" s="8"/>
      <c r="L3" s="8"/>
      <c r="M3" s="8"/>
      <c r="N3" s="8"/>
      <c r="O3" s="10">
        <f aca="true" t="shared" si="0" ref="O3:O26">SUM(B3:N3)</f>
        <v>-278844</v>
      </c>
    </row>
    <row r="4" spans="1:15" ht="14.25">
      <c r="A4" s="7" t="s">
        <v>3</v>
      </c>
      <c r="B4" s="8">
        <v>-39203</v>
      </c>
      <c r="C4" s="8">
        <v>-37448</v>
      </c>
      <c r="D4" s="8"/>
      <c r="E4" s="8"/>
      <c r="F4" s="8"/>
      <c r="G4" s="8">
        <v>7428</v>
      </c>
      <c r="H4" s="8"/>
      <c r="I4" s="8">
        <v>81840</v>
      </c>
      <c r="J4" s="8">
        <v>0</v>
      </c>
      <c r="K4" s="8"/>
      <c r="L4" s="8"/>
      <c r="M4" s="8"/>
      <c r="N4" s="8"/>
      <c r="O4" s="10">
        <f t="shared" si="0"/>
        <v>12617</v>
      </c>
    </row>
    <row r="5" spans="1:15" ht="14.25">
      <c r="A5" s="7" t="s">
        <v>16</v>
      </c>
      <c r="B5" s="8">
        <v>-105662</v>
      </c>
      <c r="C5" s="8">
        <v>0</v>
      </c>
      <c r="D5" s="8"/>
      <c r="E5" s="8"/>
      <c r="F5" s="8"/>
      <c r="G5" s="8">
        <v>0</v>
      </c>
      <c r="H5" s="8"/>
      <c r="I5" s="8">
        <v>17445.27</v>
      </c>
      <c r="J5" s="8">
        <v>61767</v>
      </c>
      <c r="K5" s="8"/>
      <c r="L5" s="8">
        <v>4557</v>
      </c>
      <c r="M5" s="8"/>
      <c r="N5" s="8"/>
      <c r="O5" s="10">
        <f t="shared" si="0"/>
        <v>-21892.729999999996</v>
      </c>
    </row>
    <row r="6" spans="1:15" ht="14.25">
      <c r="A6" s="7" t="s">
        <v>17</v>
      </c>
      <c r="B6" s="8">
        <v>-102833</v>
      </c>
      <c r="C6" s="8">
        <v>-3896</v>
      </c>
      <c r="D6" s="8"/>
      <c r="E6" s="8"/>
      <c r="F6" s="8"/>
      <c r="G6" s="8">
        <v>10124</v>
      </c>
      <c r="H6" s="8"/>
      <c r="I6" s="8">
        <v>60120</v>
      </c>
      <c r="J6" s="8">
        <v>47301</v>
      </c>
      <c r="K6" s="8"/>
      <c r="L6" s="8"/>
      <c r="M6" s="8"/>
      <c r="N6" s="8">
        <v>55740</v>
      </c>
      <c r="O6" s="10">
        <f t="shared" si="0"/>
        <v>66556</v>
      </c>
    </row>
    <row r="7" spans="1:15" ht="14.25">
      <c r="A7" s="7" t="s">
        <v>18</v>
      </c>
      <c r="B7" s="8">
        <v>-56935</v>
      </c>
      <c r="C7" s="8">
        <v>-159652</v>
      </c>
      <c r="D7" s="8"/>
      <c r="E7" s="8"/>
      <c r="F7" s="8"/>
      <c r="G7" s="8">
        <v>0</v>
      </c>
      <c r="H7" s="8"/>
      <c r="I7" s="8">
        <v>51840</v>
      </c>
      <c r="J7" s="8">
        <v>20581</v>
      </c>
      <c r="K7" s="8"/>
      <c r="L7" s="8"/>
      <c r="M7" s="8"/>
      <c r="N7" s="8"/>
      <c r="O7" s="10">
        <f t="shared" si="0"/>
        <v>-144166</v>
      </c>
    </row>
    <row r="8" spans="1:15" ht="14.25">
      <c r="A8" s="7" t="s">
        <v>19</v>
      </c>
      <c r="B8" s="8">
        <v>-311206</v>
      </c>
      <c r="C8" s="8">
        <v>-42771</v>
      </c>
      <c r="D8" s="8"/>
      <c r="E8" s="8"/>
      <c r="F8" s="8"/>
      <c r="G8" s="8">
        <v>0</v>
      </c>
      <c r="H8" s="8"/>
      <c r="I8" s="8">
        <v>0</v>
      </c>
      <c r="J8" s="8">
        <v>0</v>
      </c>
      <c r="K8" s="8">
        <v>0</v>
      </c>
      <c r="L8" s="8">
        <v>36128.7</v>
      </c>
      <c r="M8" s="8"/>
      <c r="N8" s="8"/>
      <c r="O8" s="10">
        <f t="shared" si="0"/>
        <v>-317848.3</v>
      </c>
    </row>
    <row r="9" spans="1:15" ht="14.25">
      <c r="A9" s="7" t="s">
        <v>21</v>
      </c>
      <c r="B9" s="8">
        <v>-321277</v>
      </c>
      <c r="C9" s="8">
        <v>-302769</v>
      </c>
      <c r="D9" s="8"/>
      <c r="E9" s="8"/>
      <c r="F9" s="8"/>
      <c r="G9" s="8">
        <v>2244</v>
      </c>
      <c r="H9" s="8"/>
      <c r="I9" s="8">
        <v>23760</v>
      </c>
      <c r="J9" s="8">
        <v>25122</v>
      </c>
      <c r="K9" s="8">
        <v>0</v>
      </c>
      <c r="L9" s="8"/>
      <c r="M9" s="8"/>
      <c r="N9" s="8"/>
      <c r="O9" s="10">
        <f t="shared" si="0"/>
        <v>-572920</v>
      </c>
    </row>
    <row r="10" spans="1:15" ht="14.25">
      <c r="A10" s="7" t="s">
        <v>20</v>
      </c>
      <c r="B10" s="8">
        <v>-80444</v>
      </c>
      <c r="C10" s="8">
        <v>-258312</v>
      </c>
      <c r="D10" s="8"/>
      <c r="E10" s="8"/>
      <c r="F10" s="8"/>
      <c r="G10" s="8">
        <v>0</v>
      </c>
      <c r="H10" s="8"/>
      <c r="I10" s="8">
        <v>39135</v>
      </c>
      <c r="J10" s="8">
        <v>64523</v>
      </c>
      <c r="K10" s="8">
        <v>0</v>
      </c>
      <c r="L10" s="8"/>
      <c r="M10" s="8"/>
      <c r="N10" s="8"/>
      <c r="O10" s="10">
        <f t="shared" si="0"/>
        <v>-235098</v>
      </c>
    </row>
    <row r="11" spans="1:15" ht="14.25">
      <c r="A11" s="7" t="s">
        <v>22</v>
      </c>
      <c r="B11" s="8">
        <v>-138271</v>
      </c>
      <c r="C11" s="8">
        <v>-131268</v>
      </c>
      <c r="D11" s="8"/>
      <c r="E11" s="8"/>
      <c r="F11" s="8"/>
      <c r="G11" s="8">
        <v>0</v>
      </c>
      <c r="H11" s="8"/>
      <c r="I11" s="8">
        <v>0</v>
      </c>
      <c r="J11" s="8">
        <v>3800</v>
      </c>
      <c r="K11" s="8"/>
      <c r="L11" s="8"/>
      <c r="M11" s="8"/>
      <c r="N11" s="8"/>
      <c r="O11" s="10">
        <f t="shared" si="0"/>
        <v>-265739</v>
      </c>
    </row>
    <row r="12" spans="1:15" ht="14.25">
      <c r="A12" s="7" t="s">
        <v>1</v>
      </c>
      <c r="B12" s="8">
        <v>-151360</v>
      </c>
      <c r="C12" s="8">
        <v>-3372</v>
      </c>
      <c r="D12" s="8"/>
      <c r="E12" s="8"/>
      <c r="F12" s="8"/>
      <c r="G12" s="8">
        <v>0</v>
      </c>
      <c r="H12" s="8"/>
      <c r="I12" s="8">
        <v>56280</v>
      </c>
      <c r="J12" s="8">
        <v>22952</v>
      </c>
      <c r="K12" s="8">
        <v>0</v>
      </c>
      <c r="L12" s="8"/>
      <c r="M12" s="8"/>
      <c r="N12" s="8"/>
      <c r="O12" s="10">
        <f t="shared" si="0"/>
        <v>-75500</v>
      </c>
    </row>
    <row r="13" spans="1:15" ht="14.25">
      <c r="A13" s="7" t="s">
        <v>14</v>
      </c>
      <c r="B13" s="8">
        <v>34613</v>
      </c>
      <c r="C13" s="8">
        <v>-118055</v>
      </c>
      <c r="D13" s="8"/>
      <c r="E13" s="8"/>
      <c r="F13" s="8"/>
      <c r="G13" s="8">
        <v>7641</v>
      </c>
      <c r="H13" s="8">
        <v>19261</v>
      </c>
      <c r="I13" s="8">
        <v>0</v>
      </c>
      <c r="J13" s="8">
        <v>5119</v>
      </c>
      <c r="K13" s="8"/>
      <c r="L13" s="8"/>
      <c r="M13" s="8"/>
      <c r="N13" s="8"/>
      <c r="O13" s="10">
        <f t="shared" si="0"/>
        <v>-51421</v>
      </c>
    </row>
    <row r="14" spans="1:15" ht="14.25">
      <c r="A14" s="7" t="s">
        <v>15</v>
      </c>
      <c r="B14" s="8">
        <v>-420545</v>
      </c>
      <c r="C14" s="8">
        <v>-197002</v>
      </c>
      <c r="D14" s="8"/>
      <c r="E14" s="8"/>
      <c r="F14" s="8"/>
      <c r="G14" s="8">
        <v>0</v>
      </c>
      <c r="H14" s="8">
        <v>-180647</v>
      </c>
      <c r="I14" s="8">
        <v>16500</v>
      </c>
      <c r="J14" s="8">
        <v>71176</v>
      </c>
      <c r="K14" s="8">
        <v>0</v>
      </c>
      <c r="L14" s="8"/>
      <c r="M14" s="8"/>
      <c r="N14" s="8"/>
      <c r="O14" s="10">
        <f t="shared" si="0"/>
        <v>-710518</v>
      </c>
    </row>
    <row r="15" spans="1:15" ht="14.25">
      <c r="A15" s="7" t="s">
        <v>0</v>
      </c>
      <c r="B15" s="8">
        <v>-84230</v>
      </c>
      <c r="C15" s="8">
        <v>-86101</v>
      </c>
      <c r="D15" s="8"/>
      <c r="E15" s="8"/>
      <c r="F15" s="8"/>
      <c r="G15" s="8">
        <v>1720</v>
      </c>
      <c r="H15" s="8"/>
      <c r="I15" s="8">
        <v>0</v>
      </c>
      <c r="J15" s="8">
        <v>0</v>
      </c>
      <c r="K15" s="8">
        <v>0</v>
      </c>
      <c r="L15" s="8"/>
      <c r="M15" s="8"/>
      <c r="N15" s="8"/>
      <c r="O15" s="10">
        <f t="shared" si="0"/>
        <v>-168611</v>
      </c>
    </row>
    <row r="16" spans="1:15" ht="14.25">
      <c r="A16" s="7" t="s">
        <v>2</v>
      </c>
      <c r="B16" s="8">
        <v>-31777</v>
      </c>
      <c r="C16" s="8">
        <v>-40129</v>
      </c>
      <c r="D16" s="8"/>
      <c r="E16" s="8"/>
      <c r="F16" s="8"/>
      <c r="G16" s="8">
        <v>0</v>
      </c>
      <c r="H16" s="8"/>
      <c r="I16" s="8">
        <v>51840</v>
      </c>
      <c r="J16" s="8">
        <v>14200</v>
      </c>
      <c r="K16" s="8">
        <v>7442</v>
      </c>
      <c r="L16" s="8"/>
      <c r="M16" s="8"/>
      <c r="N16" s="8"/>
      <c r="O16" s="10">
        <f t="shared" si="0"/>
        <v>1576</v>
      </c>
    </row>
    <row r="17" spans="1:15" ht="14.25">
      <c r="A17" s="7" t="s">
        <v>4</v>
      </c>
      <c r="B17" s="8">
        <v>-29242</v>
      </c>
      <c r="C17" s="8">
        <v>-133272</v>
      </c>
      <c r="D17" s="8"/>
      <c r="E17" s="8"/>
      <c r="F17" s="8"/>
      <c r="G17" s="8">
        <v>1280</v>
      </c>
      <c r="H17" s="8"/>
      <c r="I17" s="8">
        <v>20000</v>
      </c>
      <c r="J17" s="8">
        <v>17000</v>
      </c>
      <c r="K17" s="8"/>
      <c r="L17" s="8"/>
      <c r="M17" s="8"/>
      <c r="N17" s="8"/>
      <c r="O17" s="10">
        <f t="shared" si="0"/>
        <v>-124234</v>
      </c>
    </row>
    <row r="18" spans="1:15" ht="14.25">
      <c r="A18" s="7" t="s">
        <v>5</v>
      </c>
      <c r="B18" s="8">
        <v>0</v>
      </c>
      <c r="C18" s="8">
        <v>-112725</v>
      </c>
      <c r="D18" s="8"/>
      <c r="E18" s="8"/>
      <c r="F18" s="8">
        <v>15900</v>
      </c>
      <c r="G18" s="8">
        <v>0</v>
      </c>
      <c r="H18" s="8"/>
      <c r="I18" s="8">
        <v>162540</v>
      </c>
      <c r="J18" s="8">
        <v>38397</v>
      </c>
      <c r="K18" s="8"/>
      <c r="L18" s="8"/>
      <c r="M18" s="8"/>
      <c r="N18" s="8"/>
      <c r="O18" s="10">
        <f t="shared" si="0"/>
        <v>104112</v>
      </c>
    </row>
    <row r="19" spans="1:15" ht="14.25">
      <c r="A19" s="7" t="s">
        <v>6</v>
      </c>
      <c r="B19" s="8">
        <v>-15742</v>
      </c>
      <c r="C19" s="8">
        <v>-81799</v>
      </c>
      <c r="D19" s="8"/>
      <c r="E19" s="8"/>
      <c r="F19" s="8"/>
      <c r="G19" s="8">
        <v>10172</v>
      </c>
      <c r="H19" s="8"/>
      <c r="I19" s="8">
        <v>51840</v>
      </c>
      <c r="J19" s="8">
        <v>38979</v>
      </c>
      <c r="K19" s="8"/>
      <c r="L19" s="8"/>
      <c r="M19" s="8"/>
      <c r="N19" s="8"/>
      <c r="O19" s="10">
        <f t="shared" si="0"/>
        <v>3450</v>
      </c>
    </row>
    <row r="20" spans="1:15" ht="14.25">
      <c r="A20" s="7" t="s">
        <v>7</v>
      </c>
      <c r="B20" s="8">
        <v>-255314</v>
      </c>
      <c r="C20" s="8">
        <v>-238122</v>
      </c>
      <c r="D20" s="8"/>
      <c r="E20" s="8"/>
      <c r="F20" s="8"/>
      <c r="G20" s="8">
        <v>0</v>
      </c>
      <c r="H20" s="8"/>
      <c r="I20" s="8">
        <v>2686.97</v>
      </c>
      <c r="J20" s="8">
        <v>10032</v>
      </c>
      <c r="K20" s="8"/>
      <c r="L20" s="8"/>
      <c r="M20" s="8"/>
      <c r="N20" s="8"/>
      <c r="O20" s="10">
        <f t="shared" si="0"/>
        <v>-480717.03</v>
      </c>
    </row>
    <row r="21" spans="1:15" ht="14.25">
      <c r="A21" s="7" t="s">
        <v>8</v>
      </c>
      <c r="B21" s="8">
        <v>-220475</v>
      </c>
      <c r="C21" s="8">
        <v>-147136</v>
      </c>
      <c r="D21" s="8"/>
      <c r="E21" s="8"/>
      <c r="F21" s="8"/>
      <c r="G21" s="8">
        <v>0</v>
      </c>
      <c r="H21" s="8"/>
      <c r="I21" s="8">
        <v>7500</v>
      </c>
      <c r="J21" s="8">
        <v>27191</v>
      </c>
      <c r="K21" s="8"/>
      <c r="L21" s="8"/>
      <c r="M21" s="8"/>
      <c r="N21" s="8"/>
      <c r="O21" s="10">
        <f t="shared" si="0"/>
        <v>-332920</v>
      </c>
    </row>
    <row r="22" spans="1:15" ht="14.25">
      <c r="A22" s="7" t="s">
        <v>9</v>
      </c>
      <c r="B22" s="8">
        <v>-20246</v>
      </c>
      <c r="C22" s="8">
        <v>-244778</v>
      </c>
      <c r="D22" s="8"/>
      <c r="E22" s="8"/>
      <c r="F22" s="8"/>
      <c r="G22" s="8">
        <v>50</v>
      </c>
      <c r="H22" s="8"/>
      <c r="I22" s="8">
        <v>0</v>
      </c>
      <c r="J22" s="8">
        <v>56314</v>
      </c>
      <c r="K22" s="8">
        <v>0</v>
      </c>
      <c r="L22" s="8"/>
      <c r="M22" s="8"/>
      <c r="N22" s="8"/>
      <c r="O22" s="10">
        <f t="shared" si="0"/>
        <v>-208660</v>
      </c>
    </row>
    <row r="23" spans="1:15" ht="14.25">
      <c r="A23" s="7" t="s">
        <v>10</v>
      </c>
      <c r="B23" s="8">
        <v>-58325</v>
      </c>
      <c r="C23" s="8">
        <v>-61253</v>
      </c>
      <c r="D23" s="8"/>
      <c r="E23" s="8"/>
      <c r="F23" s="8"/>
      <c r="G23" s="8">
        <v>2996</v>
      </c>
      <c r="H23" s="8"/>
      <c r="I23" s="8">
        <v>0</v>
      </c>
      <c r="J23" s="8">
        <v>67842</v>
      </c>
      <c r="K23" s="8"/>
      <c r="L23" s="8">
        <v>8343.5</v>
      </c>
      <c r="M23" s="8"/>
      <c r="N23" s="8"/>
      <c r="O23" s="10">
        <f t="shared" si="0"/>
        <v>-40396.5</v>
      </c>
    </row>
    <row r="24" spans="1:15" ht="14.25">
      <c r="A24" s="7" t="s">
        <v>11</v>
      </c>
      <c r="B24" s="8">
        <v>-147344</v>
      </c>
      <c r="C24" s="8">
        <v>-55486</v>
      </c>
      <c r="D24" s="8"/>
      <c r="E24" s="8"/>
      <c r="F24" s="8"/>
      <c r="G24" s="8">
        <v>4628.22</v>
      </c>
      <c r="H24" s="8"/>
      <c r="I24" s="8">
        <v>21960</v>
      </c>
      <c r="J24" s="8">
        <v>9000</v>
      </c>
      <c r="K24" s="8">
        <v>0</v>
      </c>
      <c r="L24" s="8"/>
      <c r="M24" s="8"/>
      <c r="N24" s="8"/>
      <c r="O24" s="10">
        <f t="shared" si="0"/>
        <v>-167241.78</v>
      </c>
    </row>
    <row r="25" spans="1:15" ht="14.25">
      <c r="A25" s="7" t="s">
        <v>12</v>
      </c>
      <c r="B25" s="8">
        <v>-84434</v>
      </c>
      <c r="C25" s="8">
        <v>-113740</v>
      </c>
      <c r="D25" s="8"/>
      <c r="E25" s="8"/>
      <c r="F25" s="8"/>
      <c r="G25" s="8">
        <v>116</v>
      </c>
      <c r="H25" s="8"/>
      <c r="I25" s="8">
        <v>6000</v>
      </c>
      <c r="J25" s="8">
        <v>19700</v>
      </c>
      <c r="K25" s="8"/>
      <c r="L25" s="8"/>
      <c r="M25" s="8"/>
      <c r="N25" s="8"/>
      <c r="O25" s="10">
        <f t="shared" si="0"/>
        <v>-172358</v>
      </c>
    </row>
    <row r="26" spans="1:15" ht="14.25">
      <c r="A26" s="7" t="s">
        <v>23</v>
      </c>
      <c r="B26" s="8">
        <v>-326810</v>
      </c>
      <c r="C26" s="8">
        <v>-44965</v>
      </c>
      <c r="D26" s="8"/>
      <c r="E26" s="8"/>
      <c r="F26" s="8"/>
      <c r="G26" s="8">
        <v>1820</v>
      </c>
      <c r="H26" s="8"/>
      <c r="I26" s="8">
        <v>0</v>
      </c>
      <c r="J26" s="8">
        <v>0</v>
      </c>
      <c r="K26" s="8">
        <v>3000</v>
      </c>
      <c r="L26" s="8"/>
      <c r="M26" s="8"/>
      <c r="N26" s="8"/>
      <c r="O26" s="10">
        <f t="shared" si="0"/>
        <v>-366955</v>
      </c>
    </row>
    <row r="27" spans="1:15" s="5" customFormat="1" ht="14.25">
      <c r="A27" s="9" t="s">
        <v>75</v>
      </c>
      <c r="B27" s="10">
        <f>SUM(B3:B26)</f>
        <v>-3231830</v>
      </c>
      <c r="C27" s="10">
        <f aca="true" t="shared" si="1" ref="C27:O27">SUM(C3:C26)</f>
        <v>-2633969</v>
      </c>
      <c r="D27" s="10">
        <f t="shared" si="1"/>
        <v>0</v>
      </c>
      <c r="E27" s="10">
        <f t="shared" si="1"/>
        <v>0</v>
      </c>
      <c r="F27" s="10">
        <f t="shared" si="1"/>
        <v>15900</v>
      </c>
      <c r="G27" s="10">
        <f t="shared" si="1"/>
        <v>52525.22</v>
      </c>
      <c r="H27" s="10">
        <f t="shared" si="1"/>
        <v>-161386</v>
      </c>
      <c r="I27" s="10">
        <f t="shared" si="1"/>
        <v>671287.24</v>
      </c>
      <c r="J27" s="10">
        <f t="shared" si="1"/>
        <v>624532</v>
      </c>
      <c r="K27" s="10">
        <f t="shared" si="1"/>
        <v>10442</v>
      </c>
      <c r="L27" s="10">
        <f t="shared" si="1"/>
        <v>49029.2</v>
      </c>
      <c r="M27" s="10">
        <f>SUM(M3:M26)</f>
        <v>0</v>
      </c>
      <c r="N27" s="10">
        <f>SUM(N3:N26)</f>
        <v>55740</v>
      </c>
      <c r="O27" s="10">
        <f t="shared" si="1"/>
        <v>-4547729.34</v>
      </c>
    </row>
    <row r="28" spans="1:15" ht="14.25">
      <c r="A28" s="7" t="s">
        <v>80</v>
      </c>
      <c r="B28" s="8">
        <v>-393655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>
        <f>SUM(B28:N28)</f>
        <v>-393655</v>
      </c>
    </row>
    <row r="29" spans="1:15" s="5" customFormat="1" ht="14.25">
      <c r="A29" s="9" t="s">
        <v>65</v>
      </c>
      <c r="B29" s="10">
        <f>B27+B28</f>
        <v>-3625485</v>
      </c>
      <c r="C29" s="10">
        <f aca="true" t="shared" si="2" ref="C29:O29">C27+C28</f>
        <v>-2633969</v>
      </c>
      <c r="D29" s="10">
        <f t="shared" si="2"/>
        <v>0</v>
      </c>
      <c r="E29" s="10">
        <f t="shared" si="2"/>
        <v>0</v>
      </c>
      <c r="F29" s="10">
        <f t="shared" si="2"/>
        <v>15900</v>
      </c>
      <c r="G29" s="10">
        <f t="shared" si="2"/>
        <v>52525.22</v>
      </c>
      <c r="H29" s="10">
        <f t="shared" si="2"/>
        <v>-161386</v>
      </c>
      <c r="I29" s="10">
        <f t="shared" si="2"/>
        <v>671287.24</v>
      </c>
      <c r="J29" s="10">
        <f t="shared" si="2"/>
        <v>624532</v>
      </c>
      <c r="K29" s="10">
        <f t="shared" si="2"/>
        <v>10442</v>
      </c>
      <c r="L29" s="10">
        <f t="shared" si="2"/>
        <v>49029.2</v>
      </c>
      <c r="M29" s="10">
        <f>M27+M28</f>
        <v>0</v>
      </c>
      <c r="N29" s="10">
        <f>N27+N28</f>
        <v>55740</v>
      </c>
      <c r="O29" s="10">
        <f t="shared" si="2"/>
        <v>-4941384.34</v>
      </c>
    </row>
    <row r="30" spans="1:15" ht="14.25">
      <c r="A30" s="7" t="s">
        <v>26</v>
      </c>
      <c r="B30" s="8">
        <v>-86023</v>
      </c>
      <c r="C30" s="8">
        <v>-101070</v>
      </c>
      <c r="D30" s="8"/>
      <c r="E30" s="8"/>
      <c r="F30" s="8"/>
      <c r="G30" s="8">
        <v>4399</v>
      </c>
      <c r="H30" s="8">
        <v>27000</v>
      </c>
      <c r="I30" s="8">
        <v>73200</v>
      </c>
      <c r="J30" s="8">
        <v>81006</v>
      </c>
      <c r="K30" s="8"/>
      <c r="L30" s="8"/>
      <c r="M30" s="8"/>
      <c r="N30" s="8"/>
      <c r="O30" s="10">
        <f aca="true" t="shared" si="3" ref="O30:O65">SUM(B30:N30)</f>
        <v>-1488</v>
      </c>
    </row>
    <row r="31" spans="1:15" ht="14.25">
      <c r="A31" s="7" t="s">
        <v>27</v>
      </c>
      <c r="B31" s="8">
        <v>-137479</v>
      </c>
      <c r="C31" s="8">
        <v>-81200</v>
      </c>
      <c r="D31" s="8"/>
      <c r="E31" s="8"/>
      <c r="F31" s="8"/>
      <c r="G31" s="8"/>
      <c r="H31" s="8"/>
      <c r="I31" s="8">
        <v>53000</v>
      </c>
      <c r="J31" s="8">
        <v>14118</v>
      </c>
      <c r="K31" s="8"/>
      <c r="L31" s="8">
        <v>44388</v>
      </c>
      <c r="M31" s="8"/>
      <c r="N31" s="8"/>
      <c r="O31" s="10">
        <f t="shared" si="3"/>
        <v>-107173</v>
      </c>
    </row>
    <row r="32" spans="1:15" ht="14.25">
      <c r="A32" s="7" t="s">
        <v>55</v>
      </c>
      <c r="B32" s="8">
        <v>0</v>
      </c>
      <c r="C32" s="8">
        <v>0</v>
      </c>
      <c r="D32" s="8"/>
      <c r="E32" s="8"/>
      <c r="F32" s="8">
        <v>27000</v>
      </c>
      <c r="G32" s="8"/>
      <c r="H32" s="8">
        <v>27600</v>
      </c>
      <c r="I32" s="8">
        <v>112396</v>
      </c>
      <c r="J32" s="8">
        <v>172882</v>
      </c>
      <c r="K32" s="8"/>
      <c r="L32" s="8"/>
      <c r="M32" s="8"/>
      <c r="N32" s="8"/>
      <c r="O32" s="10">
        <f t="shared" si="3"/>
        <v>339878</v>
      </c>
    </row>
    <row r="33" spans="1:15" ht="14.25">
      <c r="A33" s="7" t="s">
        <v>28</v>
      </c>
      <c r="B33" s="8">
        <v>-6249</v>
      </c>
      <c r="C33" s="8">
        <v>-69</v>
      </c>
      <c r="D33" s="8"/>
      <c r="E33" s="8"/>
      <c r="F33" s="8"/>
      <c r="G33" s="8"/>
      <c r="H33" s="8"/>
      <c r="I33" s="8">
        <v>125260</v>
      </c>
      <c r="J33" s="8">
        <v>88002</v>
      </c>
      <c r="K33" s="8"/>
      <c r="L33" s="8"/>
      <c r="M33" s="8"/>
      <c r="N33" s="8"/>
      <c r="O33" s="10">
        <f t="shared" si="3"/>
        <v>206944</v>
      </c>
    </row>
    <row r="34" spans="1:15" ht="14.25">
      <c r="A34" s="7" t="s">
        <v>53</v>
      </c>
      <c r="B34" s="8">
        <v>-10675</v>
      </c>
      <c r="C34" s="8">
        <v>-147541</v>
      </c>
      <c r="D34" s="8"/>
      <c r="E34" s="8"/>
      <c r="F34" s="8"/>
      <c r="G34" s="8"/>
      <c r="H34" s="8">
        <v>27000</v>
      </c>
      <c r="I34" s="8">
        <v>75600</v>
      </c>
      <c r="J34" s="8">
        <v>148017</v>
      </c>
      <c r="K34" s="8"/>
      <c r="L34" s="8">
        <v>10100</v>
      </c>
      <c r="M34" s="8"/>
      <c r="N34" s="8"/>
      <c r="O34" s="10">
        <f t="shared" si="3"/>
        <v>102501</v>
      </c>
    </row>
    <row r="35" spans="1:15" ht="14.25">
      <c r="A35" s="7" t="s">
        <v>54</v>
      </c>
      <c r="B35" s="8">
        <v>-152640</v>
      </c>
      <c r="C35" s="8">
        <v>-15005</v>
      </c>
      <c r="D35" s="8"/>
      <c r="E35" s="8"/>
      <c r="F35" s="8"/>
      <c r="G35" s="8">
        <v>1433</v>
      </c>
      <c r="H35" s="8">
        <v>42000</v>
      </c>
      <c r="I35" s="8">
        <v>61980</v>
      </c>
      <c r="J35" s="8">
        <v>133590</v>
      </c>
      <c r="K35" s="8"/>
      <c r="L35" s="8"/>
      <c r="M35" s="8"/>
      <c r="N35" s="8"/>
      <c r="O35" s="10">
        <f t="shared" si="3"/>
        <v>71358</v>
      </c>
    </row>
    <row r="36" spans="1:15" ht="14.25">
      <c r="A36" s="7" t="s">
        <v>31</v>
      </c>
      <c r="B36" s="8">
        <v>-11589</v>
      </c>
      <c r="C36" s="8">
        <v>-4377</v>
      </c>
      <c r="D36" s="8"/>
      <c r="E36" s="8"/>
      <c r="F36" s="8"/>
      <c r="G36" s="8"/>
      <c r="H36" s="8"/>
      <c r="I36" s="8">
        <v>288060</v>
      </c>
      <c r="J36" s="8">
        <v>72267</v>
      </c>
      <c r="K36" s="8"/>
      <c r="L36" s="8"/>
      <c r="M36" s="8"/>
      <c r="N36" s="8"/>
      <c r="O36" s="10">
        <f t="shared" si="3"/>
        <v>344361</v>
      </c>
    </row>
    <row r="37" spans="1:15" ht="14.25">
      <c r="A37" s="7" t="s">
        <v>32</v>
      </c>
      <c r="B37" s="8">
        <v>-4272</v>
      </c>
      <c r="C37" s="8">
        <v>-41947</v>
      </c>
      <c r="D37" s="8"/>
      <c r="E37" s="8"/>
      <c r="F37" s="8"/>
      <c r="G37" s="8"/>
      <c r="H37" s="8">
        <v>40000</v>
      </c>
      <c r="I37" s="8">
        <v>43200</v>
      </c>
      <c r="J37" s="8">
        <v>133683</v>
      </c>
      <c r="K37" s="8"/>
      <c r="L37" s="8"/>
      <c r="M37" s="8"/>
      <c r="N37" s="8"/>
      <c r="O37" s="10">
        <f t="shared" si="3"/>
        <v>170664</v>
      </c>
    </row>
    <row r="38" spans="1:15" ht="14.25">
      <c r="A38" s="7" t="s">
        <v>34</v>
      </c>
      <c r="B38" s="8">
        <v>-494247</v>
      </c>
      <c r="C38" s="8">
        <v>-75800</v>
      </c>
      <c r="D38" s="8"/>
      <c r="E38" s="8"/>
      <c r="F38" s="8"/>
      <c r="G38" s="8"/>
      <c r="H38" s="8"/>
      <c r="I38" s="8">
        <v>95040</v>
      </c>
      <c r="J38" s="8">
        <v>195826</v>
      </c>
      <c r="K38" s="8"/>
      <c r="L38" s="8">
        <v>29126</v>
      </c>
      <c r="M38" s="8"/>
      <c r="N38" s="8"/>
      <c r="O38" s="10">
        <f t="shared" si="3"/>
        <v>-250055</v>
      </c>
    </row>
    <row r="39" spans="1:15" ht="14.25">
      <c r="A39" s="7" t="s">
        <v>33</v>
      </c>
      <c r="B39" s="8">
        <v>-335527</v>
      </c>
      <c r="C39" s="8">
        <v>-134960</v>
      </c>
      <c r="D39" s="8"/>
      <c r="E39" s="8"/>
      <c r="F39" s="8"/>
      <c r="G39" s="8"/>
      <c r="H39" s="8"/>
      <c r="I39" s="8">
        <v>0</v>
      </c>
      <c r="J39" s="8">
        <v>0</v>
      </c>
      <c r="K39" s="8"/>
      <c r="L39" s="8">
        <v>10788</v>
      </c>
      <c r="M39" s="8">
        <f>150000+414500</f>
        <v>564500</v>
      </c>
      <c r="N39" s="8"/>
      <c r="O39" s="10">
        <f t="shared" si="3"/>
        <v>104801</v>
      </c>
    </row>
    <row r="40" spans="1:15" ht="14.25">
      <c r="A40" s="7" t="s">
        <v>30</v>
      </c>
      <c r="B40" s="8">
        <v>-327551</v>
      </c>
      <c r="C40" s="8">
        <v>-321627</v>
      </c>
      <c r="D40" s="8"/>
      <c r="E40" s="8"/>
      <c r="F40" s="8">
        <v>32735</v>
      </c>
      <c r="G40" s="8"/>
      <c r="H40" s="8">
        <v>56000</v>
      </c>
      <c r="I40" s="8">
        <v>0</v>
      </c>
      <c r="J40" s="8">
        <v>39448</v>
      </c>
      <c r="K40" s="8"/>
      <c r="L40" s="8"/>
      <c r="M40" s="8"/>
      <c r="N40" s="8"/>
      <c r="O40" s="10">
        <f t="shared" si="3"/>
        <v>-520995</v>
      </c>
    </row>
    <row r="41" spans="1:15" ht="14.25">
      <c r="A41" s="7" t="s">
        <v>35</v>
      </c>
      <c r="B41" s="8">
        <v>0</v>
      </c>
      <c r="C41" s="8">
        <v>-156860</v>
      </c>
      <c r="D41" s="8"/>
      <c r="E41" s="8"/>
      <c r="F41" s="8"/>
      <c r="G41" s="8"/>
      <c r="H41" s="8">
        <v>63000</v>
      </c>
      <c r="I41" s="8">
        <v>150471</v>
      </c>
      <c r="J41" s="8">
        <v>122812</v>
      </c>
      <c r="K41" s="8"/>
      <c r="L41" s="8"/>
      <c r="M41" s="8"/>
      <c r="N41" s="8"/>
      <c r="O41" s="10">
        <f t="shared" si="3"/>
        <v>179423</v>
      </c>
    </row>
    <row r="42" spans="1:15" ht="14.25">
      <c r="A42" s="7" t="s">
        <v>29</v>
      </c>
      <c r="B42" s="8">
        <v>-32045</v>
      </c>
      <c r="C42" s="8">
        <v>0</v>
      </c>
      <c r="D42" s="8"/>
      <c r="E42" s="8"/>
      <c r="F42" s="8"/>
      <c r="G42" s="8"/>
      <c r="H42" s="8"/>
      <c r="I42" s="8">
        <v>0</v>
      </c>
      <c r="J42" s="8">
        <v>9000</v>
      </c>
      <c r="K42" s="8"/>
      <c r="L42" s="8"/>
      <c r="M42" s="8"/>
      <c r="N42" s="8"/>
      <c r="O42" s="10">
        <f t="shared" si="3"/>
        <v>-23045</v>
      </c>
    </row>
    <row r="43" spans="1:15" ht="14.25">
      <c r="A43" s="7" t="s">
        <v>36</v>
      </c>
      <c r="B43" s="8">
        <v>-155122</v>
      </c>
      <c r="C43" s="8">
        <v>0</v>
      </c>
      <c r="D43" s="8"/>
      <c r="E43" s="8"/>
      <c r="F43" s="8"/>
      <c r="G43" s="8"/>
      <c r="H43" s="8">
        <v>22500</v>
      </c>
      <c r="I43" s="8">
        <v>18000</v>
      </c>
      <c r="J43" s="8">
        <v>62772</v>
      </c>
      <c r="K43" s="8"/>
      <c r="L43" s="8"/>
      <c r="M43" s="8"/>
      <c r="N43" s="8"/>
      <c r="O43" s="10">
        <f t="shared" si="3"/>
        <v>-51850</v>
      </c>
    </row>
    <row r="44" spans="1:15" ht="14.25">
      <c r="A44" s="7" t="s">
        <v>37</v>
      </c>
      <c r="B44" s="8">
        <v>-18514</v>
      </c>
      <c r="C44" s="8">
        <v>-173606</v>
      </c>
      <c r="D44" s="8"/>
      <c r="E44" s="8"/>
      <c r="F44" s="8"/>
      <c r="G44" s="8"/>
      <c r="H44" s="8"/>
      <c r="I44" s="8">
        <v>111840</v>
      </c>
      <c r="J44" s="8">
        <v>25334</v>
      </c>
      <c r="K44" s="8"/>
      <c r="L44" s="8">
        <v>14987</v>
      </c>
      <c r="M44" s="8"/>
      <c r="N44" s="8"/>
      <c r="O44" s="10">
        <f t="shared" si="3"/>
        <v>-39959</v>
      </c>
    </row>
    <row r="45" spans="1:15" ht="14.25">
      <c r="A45" s="7" t="s">
        <v>38</v>
      </c>
      <c r="B45" s="8">
        <v>-44819</v>
      </c>
      <c r="C45" s="8">
        <v>-125871</v>
      </c>
      <c r="D45" s="8"/>
      <c r="E45" s="8"/>
      <c r="F45" s="8">
        <v>20000</v>
      </c>
      <c r="G45" s="8">
        <v>75</v>
      </c>
      <c r="H45" s="8">
        <v>18000</v>
      </c>
      <c r="I45" s="8">
        <v>0</v>
      </c>
      <c r="J45" s="8">
        <v>69726</v>
      </c>
      <c r="K45" s="8"/>
      <c r="L45" s="8">
        <v>9888</v>
      </c>
      <c r="M45" s="8"/>
      <c r="N45" s="8"/>
      <c r="O45" s="10">
        <f t="shared" si="3"/>
        <v>-53001</v>
      </c>
    </row>
    <row r="46" spans="1:15" ht="14.25">
      <c r="A46" s="7" t="s">
        <v>62</v>
      </c>
      <c r="B46" s="8">
        <v>-19556</v>
      </c>
      <c r="C46" s="8">
        <v>-360648</v>
      </c>
      <c r="D46" s="8"/>
      <c r="E46" s="8"/>
      <c r="F46" s="8"/>
      <c r="G46" s="8"/>
      <c r="H46" s="8"/>
      <c r="I46" s="8">
        <v>27000</v>
      </c>
      <c r="J46" s="8">
        <v>153479</v>
      </c>
      <c r="K46" s="8"/>
      <c r="L46" s="8">
        <v>9099</v>
      </c>
      <c r="M46" s="8"/>
      <c r="N46" s="8"/>
      <c r="O46" s="10">
        <f t="shared" si="3"/>
        <v>-190626</v>
      </c>
    </row>
    <row r="47" spans="1:15" ht="14.25">
      <c r="A47" s="7" t="s">
        <v>56</v>
      </c>
      <c r="B47" s="8">
        <v>-363389</v>
      </c>
      <c r="C47" s="8">
        <v>-206949</v>
      </c>
      <c r="D47" s="8"/>
      <c r="E47" s="8"/>
      <c r="F47" s="8"/>
      <c r="G47" s="8"/>
      <c r="H47" s="8"/>
      <c r="I47" s="8">
        <v>0</v>
      </c>
      <c r="J47" s="8">
        <v>43800</v>
      </c>
      <c r="K47" s="8"/>
      <c r="L47" s="8">
        <v>36630</v>
      </c>
      <c r="M47" s="8"/>
      <c r="N47" s="8"/>
      <c r="O47" s="10">
        <f t="shared" si="3"/>
        <v>-489908</v>
      </c>
    </row>
    <row r="48" spans="1:15" ht="14.25">
      <c r="A48" s="7" t="s">
        <v>40</v>
      </c>
      <c r="B48" s="8">
        <v>-134567</v>
      </c>
      <c r="C48" s="8">
        <v>-113405</v>
      </c>
      <c r="D48" s="8"/>
      <c r="E48" s="8"/>
      <c r="F48" s="8"/>
      <c r="G48" s="8"/>
      <c r="H48" s="8">
        <v>39000</v>
      </c>
      <c r="I48" s="8">
        <v>51840</v>
      </c>
      <c r="J48" s="8">
        <v>138766</v>
      </c>
      <c r="K48" s="8">
        <v>28778</v>
      </c>
      <c r="L48" s="8"/>
      <c r="M48" s="8"/>
      <c r="N48" s="8"/>
      <c r="O48" s="10">
        <f t="shared" si="3"/>
        <v>10412</v>
      </c>
    </row>
    <row r="49" spans="1:15" ht="14.25">
      <c r="A49" s="7" t="s">
        <v>41</v>
      </c>
      <c r="B49" s="8">
        <v>-146426</v>
      </c>
      <c r="C49" s="8">
        <v>-57578</v>
      </c>
      <c r="D49" s="8"/>
      <c r="E49" s="8"/>
      <c r="F49" s="8"/>
      <c r="G49" s="8"/>
      <c r="H49" s="8"/>
      <c r="I49" s="8">
        <v>29000</v>
      </c>
      <c r="J49" s="8">
        <v>19700</v>
      </c>
      <c r="K49" s="8"/>
      <c r="L49" s="8"/>
      <c r="M49" s="8"/>
      <c r="N49" s="8"/>
      <c r="O49" s="10">
        <f t="shared" si="3"/>
        <v>-155304</v>
      </c>
    </row>
    <row r="50" spans="1:15" ht="14.25">
      <c r="A50" s="7" t="s">
        <v>42</v>
      </c>
      <c r="B50" s="8">
        <v>-45488</v>
      </c>
      <c r="C50" s="8">
        <v>-46903</v>
      </c>
      <c r="D50" s="8"/>
      <c r="E50" s="8"/>
      <c r="F50" s="8"/>
      <c r="G50" s="8"/>
      <c r="H50" s="8"/>
      <c r="I50" s="8">
        <v>103680</v>
      </c>
      <c r="J50" s="8">
        <v>0</v>
      </c>
      <c r="K50" s="8">
        <v>13000</v>
      </c>
      <c r="L50" s="8"/>
      <c r="M50" s="8"/>
      <c r="N50" s="8"/>
      <c r="O50" s="10">
        <f t="shared" si="3"/>
        <v>24289</v>
      </c>
    </row>
    <row r="51" spans="1:15" ht="14.25">
      <c r="A51" s="7" t="s">
        <v>43</v>
      </c>
      <c r="B51" s="8">
        <v>-269597</v>
      </c>
      <c r="C51" s="8">
        <v>-534154</v>
      </c>
      <c r="D51" s="8"/>
      <c r="E51" s="8"/>
      <c r="F51" s="8"/>
      <c r="G51" s="8"/>
      <c r="H51" s="8"/>
      <c r="I51" s="8">
        <v>56000</v>
      </c>
      <c r="J51" s="8">
        <v>0</v>
      </c>
      <c r="K51" s="8"/>
      <c r="L51" s="8"/>
      <c r="M51" s="8"/>
      <c r="N51" s="8"/>
      <c r="O51" s="10">
        <f t="shared" si="3"/>
        <v>-747751</v>
      </c>
    </row>
    <row r="52" spans="1:15" ht="14.25">
      <c r="A52" s="7" t="s">
        <v>44</v>
      </c>
      <c r="B52" s="8">
        <v>-67895</v>
      </c>
      <c r="C52" s="8">
        <v>-161455</v>
      </c>
      <c r="D52" s="8"/>
      <c r="E52" s="8"/>
      <c r="F52" s="8"/>
      <c r="G52" s="8"/>
      <c r="H52" s="8">
        <v>2100</v>
      </c>
      <c r="I52" s="8">
        <v>62640</v>
      </c>
      <c r="J52" s="8">
        <v>116826</v>
      </c>
      <c r="K52" s="8"/>
      <c r="L52" s="8"/>
      <c r="M52" s="8"/>
      <c r="N52" s="8"/>
      <c r="O52" s="10">
        <f t="shared" si="3"/>
        <v>-47784</v>
      </c>
    </row>
    <row r="53" spans="1:15" ht="14.25">
      <c r="A53" s="7" t="s">
        <v>45</v>
      </c>
      <c r="B53" s="8">
        <v>-226662</v>
      </c>
      <c r="C53" s="8">
        <v>-351416</v>
      </c>
      <c r="D53" s="8"/>
      <c r="E53" s="8"/>
      <c r="F53" s="8"/>
      <c r="G53" s="8"/>
      <c r="H53" s="8"/>
      <c r="I53" s="8">
        <v>17280</v>
      </c>
      <c r="J53" s="8">
        <v>0</v>
      </c>
      <c r="K53" s="8"/>
      <c r="L53" s="8">
        <v>7417.88</v>
      </c>
      <c r="M53" s="8"/>
      <c r="N53" s="8"/>
      <c r="O53" s="10">
        <f t="shared" si="3"/>
        <v>-553380.12</v>
      </c>
    </row>
    <row r="54" spans="1:15" ht="14.25">
      <c r="A54" s="7" t="s">
        <v>46</v>
      </c>
      <c r="B54" s="8">
        <v>-4680</v>
      </c>
      <c r="C54" s="8">
        <v>-149177</v>
      </c>
      <c r="D54" s="8"/>
      <c r="E54" s="8"/>
      <c r="F54" s="8"/>
      <c r="G54" s="8"/>
      <c r="H54" s="8"/>
      <c r="I54" s="8">
        <v>14821.98</v>
      </c>
      <c r="J54" s="8">
        <v>102471</v>
      </c>
      <c r="K54" s="8">
        <v>487741</v>
      </c>
      <c r="L54" s="8"/>
      <c r="M54" s="8"/>
      <c r="N54" s="8"/>
      <c r="O54" s="10">
        <f t="shared" si="3"/>
        <v>451176.98</v>
      </c>
    </row>
    <row r="55" spans="1:15" ht="14.25">
      <c r="A55" s="7" t="s">
        <v>57</v>
      </c>
      <c r="B55" s="8">
        <v>-562113</v>
      </c>
      <c r="C55" s="8">
        <v>-696622</v>
      </c>
      <c r="D55" s="8"/>
      <c r="E55" s="8"/>
      <c r="F55" s="8"/>
      <c r="G55" s="8"/>
      <c r="H55" s="8"/>
      <c r="I55" s="8">
        <v>15000</v>
      </c>
      <c r="J55" s="8">
        <v>12864</v>
      </c>
      <c r="K55" s="8"/>
      <c r="L55" s="8">
        <v>12666</v>
      </c>
      <c r="M55" s="8"/>
      <c r="N55" s="8"/>
      <c r="O55" s="10">
        <f t="shared" si="3"/>
        <v>-1218205</v>
      </c>
    </row>
    <row r="56" spans="1:15" ht="14.25">
      <c r="A56" s="7" t="s">
        <v>47</v>
      </c>
      <c r="B56" s="8">
        <v>-157297</v>
      </c>
      <c r="C56" s="8">
        <v>-237435</v>
      </c>
      <c r="D56" s="8"/>
      <c r="E56" s="8"/>
      <c r="F56" s="8"/>
      <c r="G56" s="8"/>
      <c r="H56" s="8"/>
      <c r="I56" s="8">
        <v>51840</v>
      </c>
      <c r="J56" s="8">
        <v>149724</v>
      </c>
      <c r="K56" s="8"/>
      <c r="L56" s="8">
        <v>32481</v>
      </c>
      <c r="M56" s="8"/>
      <c r="N56" s="8"/>
      <c r="O56" s="10">
        <f t="shared" si="3"/>
        <v>-160687</v>
      </c>
    </row>
    <row r="57" spans="1:15" ht="14.25">
      <c r="A57" s="7" t="s">
        <v>48</v>
      </c>
      <c r="B57" s="8">
        <v>-66365</v>
      </c>
      <c r="C57" s="8">
        <v>-238191</v>
      </c>
      <c r="D57" s="8"/>
      <c r="E57" s="8"/>
      <c r="F57" s="8"/>
      <c r="G57" s="8"/>
      <c r="H57" s="8"/>
      <c r="I57" s="8">
        <v>30000</v>
      </c>
      <c r="J57" s="8">
        <v>0</v>
      </c>
      <c r="K57" s="8"/>
      <c r="L57" s="8">
        <v>12504</v>
      </c>
      <c r="M57" s="8"/>
      <c r="N57" s="8"/>
      <c r="O57" s="10">
        <f t="shared" si="3"/>
        <v>-262052</v>
      </c>
    </row>
    <row r="58" spans="1:15" ht="14.25">
      <c r="A58" s="7" t="s">
        <v>58</v>
      </c>
      <c r="B58" s="8">
        <v>-90601</v>
      </c>
      <c r="C58" s="8">
        <v>-8430</v>
      </c>
      <c r="D58" s="8"/>
      <c r="E58" s="8"/>
      <c r="F58" s="8"/>
      <c r="G58" s="8"/>
      <c r="H58" s="8"/>
      <c r="I58" s="8">
        <v>62290</v>
      </c>
      <c r="J58" s="8">
        <v>29384</v>
      </c>
      <c r="K58" s="8"/>
      <c r="L58" s="8"/>
      <c r="M58" s="8"/>
      <c r="N58" s="8"/>
      <c r="O58" s="10">
        <f t="shared" si="3"/>
        <v>-7357</v>
      </c>
    </row>
    <row r="59" spans="1:15" ht="14.25">
      <c r="A59" s="7" t="s">
        <v>49</v>
      </c>
      <c r="B59" s="8">
        <v>-162436</v>
      </c>
      <c r="C59" s="8">
        <v>-41241</v>
      </c>
      <c r="D59" s="8"/>
      <c r="E59" s="8"/>
      <c r="F59" s="8"/>
      <c r="G59" s="8"/>
      <c r="H59" s="8"/>
      <c r="I59" s="8">
        <v>120000</v>
      </c>
      <c r="J59" s="8">
        <v>184860</v>
      </c>
      <c r="K59" s="8">
        <v>476802</v>
      </c>
      <c r="L59" s="8"/>
      <c r="M59" s="8">
        <f>829000/2</f>
        <v>414500</v>
      </c>
      <c r="N59" s="8"/>
      <c r="O59" s="10">
        <f t="shared" si="3"/>
        <v>992485</v>
      </c>
    </row>
    <row r="60" spans="1:15" ht="14.25">
      <c r="A60" s="7" t="s">
        <v>59</v>
      </c>
      <c r="B60" s="8">
        <v>-126977</v>
      </c>
      <c r="C60" s="8"/>
      <c r="D60" s="8"/>
      <c r="E60" s="8"/>
      <c r="F60" s="8"/>
      <c r="G60" s="8">
        <v>2313</v>
      </c>
      <c r="H60" s="8"/>
      <c r="I60" s="8">
        <v>233671</v>
      </c>
      <c r="J60" s="8">
        <v>83100</v>
      </c>
      <c r="K60" s="8">
        <v>8500</v>
      </c>
      <c r="L60" s="8">
        <v>35389</v>
      </c>
      <c r="M60" s="8"/>
      <c r="N60" s="8"/>
      <c r="O60" s="10">
        <f t="shared" si="3"/>
        <v>235996</v>
      </c>
    </row>
    <row r="61" spans="1:15" ht="14.25">
      <c r="A61" s="7" t="s">
        <v>60</v>
      </c>
      <c r="B61" s="8">
        <v>-165693</v>
      </c>
      <c r="C61" s="8">
        <v>-107654</v>
      </c>
      <c r="D61" s="8"/>
      <c r="E61" s="8"/>
      <c r="F61" s="8"/>
      <c r="G61" s="8"/>
      <c r="H61" s="8">
        <v>37000</v>
      </c>
      <c r="I61" s="8">
        <v>36000</v>
      </c>
      <c r="J61" s="8">
        <v>0</v>
      </c>
      <c r="K61" s="8"/>
      <c r="L61" s="8"/>
      <c r="M61" s="8"/>
      <c r="N61" s="8"/>
      <c r="O61" s="10">
        <f t="shared" si="3"/>
        <v>-200347</v>
      </c>
    </row>
    <row r="62" spans="1:15" ht="14.25">
      <c r="A62" s="7" t="s">
        <v>61</v>
      </c>
      <c r="B62" s="8">
        <v>-41971</v>
      </c>
      <c r="C62" s="8">
        <v>-61306</v>
      </c>
      <c r="D62" s="8"/>
      <c r="E62" s="8"/>
      <c r="F62" s="8"/>
      <c r="G62" s="8"/>
      <c r="H62" s="8"/>
      <c r="I62" s="8">
        <v>51840</v>
      </c>
      <c r="J62" s="8">
        <v>51414</v>
      </c>
      <c r="K62" s="8"/>
      <c r="L62" s="8"/>
      <c r="M62" s="8"/>
      <c r="N62" s="8"/>
      <c r="O62" s="10">
        <f t="shared" si="3"/>
        <v>-23</v>
      </c>
    </row>
    <row r="63" spans="1:15" ht="14.25">
      <c r="A63" s="7" t="s">
        <v>39</v>
      </c>
      <c r="B63" s="8">
        <v>-101652</v>
      </c>
      <c r="C63" s="8">
        <v>-586197</v>
      </c>
      <c r="D63" s="8"/>
      <c r="E63" s="8"/>
      <c r="F63" s="8"/>
      <c r="G63" s="8"/>
      <c r="H63" s="8"/>
      <c r="I63" s="8">
        <v>33000</v>
      </c>
      <c r="J63" s="8">
        <v>24200</v>
      </c>
      <c r="K63" s="8">
        <v>5074</v>
      </c>
      <c r="L63" s="8">
        <v>31531</v>
      </c>
      <c r="M63" s="8"/>
      <c r="N63" s="8"/>
      <c r="O63" s="10">
        <f t="shared" si="3"/>
        <v>-594044</v>
      </c>
    </row>
    <row r="64" spans="1:15" s="5" customFormat="1" ht="14.25">
      <c r="A64" s="9" t="s">
        <v>75</v>
      </c>
      <c r="B64" s="10">
        <f>SUM(B30:B63)</f>
        <v>-4570117</v>
      </c>
      <c r="C64" s="10">
        <f aca="true" t="shared" si="4" ref="C64:O64">SUM(C30:C63)</f>
        <v>-5338694</v>
      </c>
      <c r="D64" s="10">
        <f t="shared" si="4"/>
        <v>0</v>
      </c>
      <c r="E64" s="10">
        <f t="shared" si="4"/>
        <v>0</v>
      </c>
      <c r="F64" s="10">
        <f t="shared" si="4"/>
        <v>79735</v>
      </c>
      <c r="G64" s="10">
        <f t="shared" si="4"/>
        <v>8220</v>
      </c>
      <c r="H64" s="10">
        <f t="shared" si="4"/>
        <v>401200</v>
      </c>
      <c r="I64" s="10">
        <f t="shared" si="4"/>
        <v>2203949.98</v>
      </c>
      <c r="J64" s="10">
        <f t="shared" si="4"/>
        <v>2479071</v>
      </c>
      <c r="K64" s="10">
        <f t="shared" si="4"/>
        <v>1019895</v>
      </c>
      <c r="L64" s="10">
        <f t="shared" si="4"/>
        <v>296994.88</v>
      </c>
      <c r="M64" s="10">
        <f t="shared" si="4"/>
        <v>979000</v>
      </c>
      <c r="N64" s="10">
        <f t="shared" si="4"/>
        <v>0</v>
      </c>
      <c r="O64" s="10">
        <f t="shared" si="4"/>
        <v>-2440745.14</v>
      </c>
    </row>
    <row r="65" spans="1:15" ht="14.25">
      <c r="A65" s="7" t="s">
        <v>79</v>
      </c>
      <c r="B65" s="8"/>
      <c r="C65" s="8"/>
      <c r="D65" s="8"/>
      <c r="E65" s="8"/>
      <c r="F65" s="8"/>
      <c r="G65" s="8"/>
      <c r="H65" s="8"/>
      <c r="I65" s="8">
        <v>244000</v>
      </c>
      <c r="J65" s="8">
        <v>259303.68</v>
      </c>
      <c r="K65" s="8">
        <v>147633.22999999998</v>
      </c>
      <c r="L65" s="8"/>
      <c r="M65" s="8"/>
      <c r="N65" s="8"/>
      <c r="O65" s="10">
        <f t="shared" si="3"/>
        <v>650936.9099999999</v>
      </c>
    </row>
    <row r="66" spans="1:15" s="5" customFormat="1" ht="14.25">
      <c r="A66" s="9" t="s">
        <v>65</v>
      </c>
      <c r="B66" s="10">
        <f>SUM(B64:B65)</f>
        <v>-4570117</v>
      </c>
      <c r="C66" s="10">
        <f aca="true" t="shared" si="5" ref="C66:O66">SUM(C64:C65)</f>
        <v>-5338694</v>
      </c>
      <c r="D66" s="10">
        <f t="shared" si="5"/>
        <v>0</v>
      </c>
      <c r="E66" s="10">
        <f t="shared" si="5"/>
        <v>0</v>
      </c>
      <c r="F66" s="10">
        <f t="shared" si="5"/>
        <v>79735</v>
      </c>
      <c r="G66" s="10">
        <f t="shared" si="5"/>
        <v>8220</v>
      </c>
      <c r="H66" s="10">
        <f t="shared" si="5"/>
        <v>401200</v>
      </c>
      <c r="I66" s="10">
        <f t="shared" si="5"/>
        <v>2447949.98</v>
      </c>
      <c r="J66" s="10">
        <f t="shared" si="5"/>
        <v>2738374.68</v>
      </c>
      <c r="K66" s="10">
        <f t="shared" si="5"/>
        <v>1167528.23</v>
      </c>
      <c r="L66" s="10">
        <f t="shared" si="5"/>
        <v>296994.88</v>
      </c>
      <c r="M66" s="10">
        <f t="shared" si="5"/>
        <v>979000</v>
      </c>
      <c r="N66" s="10">
        <f t="shared" si="5"/>
        <v>0</v>
      </c>
      <c r="O66" s="10">
        <f t="shared" si="5"/>
        <v>-1789808.2300000002</v>
      </c>
    </row>
    <row r="67" spans="1:15" ht="14.25">
      <c r="A67" s="7" t="s">
        <v>66</v>
      </c>
      <c r="B67" s="8">
        <v>-488878.2</v>
      </c>
      <c r="C67" s="8"/>
      <c r="D67" s="8"/>
      <c r="E67" s="8"/>
      <c r="F67" s="8"/>
      <c r="G67" s="8"/>
      <c r="H67" s="8"/>
      <c r="I67" s="8">
        <v>42000</v>
      </c>
      <c r="J67" s="8">
        <v>10883.61</v>
      </c>
      <c r="K67" s="8"/>
      <c r="L67" s="8"/>
      <c r="M67" s="8"/>
      <c r="N67" s="8"/>
      <c r="O67" s="10">
        <f>SUM(B67:N67)</f>
        <v>-435994.59</v>
      </c>
    </row>
    <row r="68" spans="1:15" ht="14.25">
      <c r="A68" s="7" t="s">
        <v>67</v>
      </c>
      <c r="B68" s="8">
        <v>-805960</v>
      </c>
      <c r="C68" s="8"/>
      <c r="D68" s="8"/>
      <c r="E68" s="8"/>
      <c r="F68" s="8"/>
      <c r="G68" s="8">
        <v>3457</v>
      </c>
      <c r="H68" s="8"/>
      <c r="I68" s="8">
        <v>44700</v>
      </c>
      <c r="J68" s="8">
        <v>36467.5</v>
      </c>
      <c r="K68" s="8">
        <v>13833</v>
      </c>
      <c r="L68" s="8"/>
      <c r="M68" s="8"/>
      <c r="N68" s="8">
        <v>13471</v>
      </c>
      <c r="O68" s="10">
        <f>SUM(B68:N68)</f>
        <v>-694031.5</v>
      </c>
    </row>
    <row r="69" spans="1:15" s="5" customFormat="1" ht="14.25">
      <c r="A69" s="9" t="s">
        <v>75</v>
      </c>
      <c r="B69" s="10">
        <f>SUM(B67:B68)</f>
        <v>-1294838.2</v>
      </c>
      <c r="C69" s="10">
        <f aca="true" t="shared" si="6" ref="C69:N69">SUM(C67:C68)</f>
        <v>0</v>
      </c>
      <c r="D69" s="10">
        <f t="shared" si="6"/>
        <v>0</v>
      </c>
      <c r="E69" s="10">
        <f t="shared" si="6"/>
        <v>0</v>
      </c>
      <c r="F69" s="10">
        <f t="shared" si="6"/>
        <v>0</v>
      </c>
      <c r="G69" s="10">
        <f t="shared" si="6"/>
        <v>3457</v>
      </c>
      <c r="H69" s="10">
        <f t="shared" si="6"/>
        <v>0</v>
      </c>
      <c r="I69" s="10">
        <f t="shared" si="6"/>
        <v>86700</v>
      </c>
      <c r="J69" s="10">
        <f t="shared" si="6"/>
        <v>47351.11</v>
      </c>
      <c r="K69" s="10">
        <f t="shared" si="6"/>
        <v>13833</v>
      </c>
      <c r="L69" s="10">
        <f t="shared" si="6"/>
        <v>0</v>
      </c>
      <c r="M69" s="10">
        <f t="shared" si="6"/>
        <v>0</v>
      </c>
      <c r="N69" s="10">
        <f t="shared" si="6"/>
        <v>13471</v>
      </c>
      <c r="O69" s="10">
        <f>SUM(O67:O68)</f>
        <v>-1130026.09</v>
      </c>
    </row>
    <row r="70" spans="1:15" ht="14.25">
      <c r="A70" s="7" t="s">
        <v>81</v>
      </c>
      <c r="B70" s="8"/>
      <c r="C70" s="8"/>
      <c r="D70" s="8"/>
      <c r="E70" s="8"/>
      <c r="F70" s="8"/>
      <c r="G70" s="8">
        <v>3716</v>
      </c>
      <c r="H70" s="8"/>
      <c r="I70" s="8">
        <v>44711</v>
      </c>
      <c r="J70" s="8">
        <v>20157</v>
      </c>
      <c r="K70" s="8"/>
      <c r="L70" s="8"/>
      <c r="M70" s="8"/>
      <c r="N70" s="8">
        <v>300000</v>
      </c>
      <c r="O70" s="10">
        <f>SUM(B70:N70)</f>
        <v>368584</v>
      </c>
    </row>
    <row r="71" spans="1:15" ht="14.25">
      <c r="A71" s="7" t="s">
        <v>82</v>
      </c>
      <c r="B71" s="8"/>
      <c r="C71" s="8"/>
      <c r="D71" s="8"/>
      <c r="E71" s="8"/>
      <c r="F71" s="8"/>
      <c r="G71" s="8">
        <v>1550</v>
      </c>
      <c r="H71" s="8"/>
      <c r="I71" s="8">
        <v>93840</v>
      </c>
      <c r="J71" s="8">
        <v>47589</v>
      </c>
      <c r="K71" s="8"/>
      <c r="L71" s="8"/>
      <c r="M71" s="8"/>
      <c r="N71" s="8"/>
      <c r="O71" s="10">
        <f>SUM(B71:N71)</f>
        <v>142979</v>
      </c>
    </row>
    <row r="72" spans="1:15" s="5" customFormat="1" ht="14.25">
      <c r="A72" s="9" t="s">
        <v>76</v>
      </c>
      <c r="B72" s="10">
        <f>SUM(B70:B71)</f>
        <v>0</v>
      </c>
      <c r="C72" s="10">
        <f aca="true" t="shared" si="7" ref="C72:O72">SUM(C70:C71)</f>
        <v>0</v>
      </c>
      <c r="D72" s="10">
        <f t="shared" si="7"/>
        <v>0</v>
      </c>
      <c r="E72" s="10">
        <f t="shared" si="7"/>
        <v>0</v>
      </c>
      <c r="F72" s="10">
        <f t="shared" si="7"/>
        <v>0</v>
      </c>
      <c r="G72" s="10">
        <f t="shared" si="7"/>
        <v>5266</v>
      </c>
      <c r="H72" s="10">
        <f t="shared" si="7"/>
        <v>0</v>
      </c>
      <c r="I72" s="10">
        <f t="shared" si="7"/>
        <v>138551</v>
      </c>
      <c r="J72" s="10">
        <f t="shared" si="7"/>
        <v>67746</v>
      </c>
      <c r="K72" s="10">
        <f t="shared" si="7"/>
        <v>0</v>
      </c>
      <c r="L72" s="10">
        <f t="shared" si="7"/>
        <v>0</v>
      </c>
      <c r="M72" s="10">
        <f t="shared" si="7"/>
        <v>0</v>
      </c>
      <c r="N72" s="10">
        <f t="shared" si="7"/>
        <v>300000</v>
      </c>
      <c r="O72" s="10">
        <f t="shared" si="7"/>
        <v>511563</v>
      </c>
    </row>
    <row r="73" spans="1:15" ht="14.2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0"/>
    </row>
    <row r="74" spans="1:15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9"/>
    </row>
    <row r="78" spans="8:12" ht="14.25">
      <c r="H78" s="19"/>
      <c r="I78" s="19"/>
      <c r="J78" s="19"/>
      <c r="K78" s="19"/>
      <c r="L78" s="1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pane xSplit="1" ySplit="2" topLeftCell="O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8" sqref="P8"/>
    </sheetView>
  </sheetViews>
  <sheetFormatPr defaultColWidth="9.140625" defaultRowHeight="15"/>
  <cols>
    <col min="1" max="1" width="50.421875" style="1" bestFit="1" customWidth="1"/>
    <col min="2" max="2" width="11.421875" style="0" bestFit="1" customWidth="1"/>
    <col min="3" max="3" width="12.421875" style="0" bestFit="1" customWidth="1"/>
    <col min="4" max="4" width="12.421875" style="1" customWidth="1"/>
    <col min="5" max="6" width="11.421875" style="0" bestFit="1" customWidth="1"/>
    <col min="7" max="7" width="12.421875" style="1" customWidth="1"/>
    <col min="8" max="9" width="12.140625" style="0" bestFit="1" customWidth="1"/>
    <col min="10" max="11" width="12.140625" style="1" customWidth="1"/>
    <col min="12" max="12" width="12.140625" style="0" bestFit="1" customWidth="1"/>
    <col min="13" max="13" width="9.00390625" style="0" bestFit="1" customWidth="1"/>
    <col min="14" max="15" width="13.7109375" style="0" bestFit="1" customWidth="1"/>
    <col min="16" max="16" width="13.57421875" style="0" bestFit="1" customWidth="1"/>
    <col min="17" max="17" width="9.00390625" style="1" bestFit="1" customWidth="1"/>
    <col min="18" max="18" width="10.00390625" style="0" bestFit="1" customWidth="1"/>
    <col min="19" max="19" width="12.140625" style="1" bestFit="1" customWidth="1"/>
    <col min="20" max="21" width="9.00390625" style="15" bestFit="1" customWidth="1"/>
    <col min="22" max="22" width="9.00390625" style="17" customWidth="1"/>
    <col min="23" max="23" width="10.28125" style="17" customWidth="1"/>
    <col min="24" max="24" width="12.00390625" style="15" bestFit="1" customWidth="1"/>
    <col min="25" max="25" width="11.421875" style="0" bestFit="1" customWidth="1"/>
    <col min="26" max="26" width="12.140625" style="0" bestFit="1" customWidth="1"/>
    <col min="33" max="33" width="35.8515625" style="0" bestFit="1" customWidth="1"/>
  </cols>
  <sheetData>
    <row r="1" spans="1:26" s="5" customFormat="1" ht="14.25">
      <c r="A1" s="21" t="s">
        <v>24</v>
      </c>
      <c r="B1" s="21" t="s">
        <v>25</v>
      </c>
      <c r="C1" s="21"/>
      <c r="D1" s="21"/>
      <c r="E1" s="21">
        <v>6272</v>
      </c>
      <c r="F1" s="21"/>
      <c r="G1" s="21"/>
      <c r="H1" s="21">
        <v>1202</v>
      </c>
      <c r="I1" s="21"/>
      <c r="J1" s="21"/>
      <c r="K1" s="21"/>
      <c r="L1" s="9" t="s">
        <v>69</v>
      </c>
      <c r="M1" s="9" t="s">
        <v>70</v>
      </c>
      <c r="N1" s="9" t="s">
        <v>64</v>
      </c>
      <c r="O1" s="9" t="s">
        <v>77</v>
      </c>
      <c r="P1" s="9" t="s">
        <v>71</v>
      </c>
      <c r="Q1" s="9" t="s">
        <v>74</v>
      </c>
      <c r="R1" s="9" t="s">
        <v>72</v>
      </c>
      <c r="S1" s="9" t="s">
        <v>78</v>
      </c>
      <c r="T1" s="9" t="s">
        <v>87</v>
      </c>
      <c r="U1" s="9" t="s">
        <v>89</v>
      </c>
      <c r="V1" s="9" t="s">
        <v>90</v>
      </c>
      <c r="W1" s="9" t="s">
        <v>91</v>
      </c>
      <c r="X1" s="9" t="s">
        <v>86</v>
      </c>
      <c r="Y1" s="21" t="s">
        <v>73</v>
      </c>
      <c r="Z1" s="9" t="s">
        <v>50</v>
      </c>
    </row>
    <row r="2" spans="1:26" s="5" customFormat="1" ht="14.25">
      <c r="A2" s="21"/>
      <c r="B2" s="9">
        <v>211</v>
      </c>
      <c r="C2" s="9">
        <v>213</v>
      </c>
      <c r="D2" s="9" t="s">
        <v>65</v>
      </c>
      <c r="E2" s="9">
        <v>211</v>
      </c>
      <c r="F2" s="9">
        <v>213</v>
      </c>
      <c r="G2" s="9" t="s">
        <v>65</v>
      </c>
      <c r="H2" s="9">
        <v>211</v>
      </c>
      <c r="I2" s="9">
        <v>213</v>
      </c>
      <c r="J2" s="9">
        <v>224</v>
      </c>
      <c r="K2" s="9" t="s">
        <v>65</v>
      </c>
      <c r="L2" s="9">
        <v>221</v>
      </c>
      <c r="M2" s="9">
        <v>224</v>
      </c>
      <c r="N2" s="9">
        <v>225</v>
      </c>
      <c r="O2" s="9">
        <v>225</v>
      </c>
      <c r="P2" s="9">
        <v>226</v>
      </c>
      <c r="Q2" s="9">
        <v>340</v>
      </c>
      <c r="R2" s="9">
        <v>340</v>
      </c>
      <c r="S2" s="9" t="s">
        <v>93</v>
      </c>
      <c r="T2" s="9" t="s">
        <v>85</v>
      </c>
      <c r="U2" s="9">
        <v>212</v>
      </c>
      <c r="V2" s="9">
        <v>310</v>
      </c>
      <c r="W2" s="9">
        <v>225</v>
      </c>
      <c r="X2" s="9">
        <v>226</v>
      </c>
      <c r="Y2" s="21"/>
      <c r="Z2" s="9"/>
    </row>
    <row r="3" spans="1:29" ht="14.25">
      <c r="A3" s="7" t="s">
        <v>13</v>
      </c>
      <c r="B3" s="8">
        <v>264768.04</v>
      </c>
      <c r="C3" s="8">
        <v>19918.11</v>
      </c>
      <c r="D3" s="8">
        <f>SUM(B3:C3)</f>
        <v>284686.14999999997</v>
      </c>
      <c r="E3" s="8">
        <v>203661</v>
      </c>
      <c r="F3" s="8">
        <v>61505</v>
      </c>
      <c r="G3" s="8">
        <v>265166</v>
      </c>
      <c r="H3" s="8">
        <f>-ROUNDDOWN(B3,0)</f>
        <v>-264768</v>
      </c>
      <c r="I3" s="8">
        <f>-ROUNDDOWN(C3,0)</f>
        <v>-19918</v>
      </c>
      <c r="J3" s="8"/>
      <c r="K3" s="8">
        <f>SUM(H3:J3)</f>
        <v>-284686</v>
      </c>
      <c r="L3" s="8">
        <v>2306</v>
      </c>
      <c r="M3" s="8"/>
      <c r="N3" s="8">
        <v>0</v>
      </c>
      <c r="O3" s="8"/>
      <c r="P3" s="8">
        <v>3536</v>
      </c>
      <c r="Q3" s="8"/>
      <c r="R3" s="8"/>
      <c r="S3" s="8"/>
      <c r="T3" s="8"/>
      <c r="U3" s="8"/>
      <c r="V3" s="8"/>
      <c r="W3" s="8"/>
      <c r="X3" s="8"/>
      <c r="Y3" s="8">
        <f aca="true" t="shared" si="0" ref="Y3:Y26">SUM(L3:X3)</f>
        <v>5842</v>
      </c>
      <c r="Z3" s="8">
        <f aca="true" t="shared" si="1" ref="Z3:Z26">K3+Y3</f>
        <v>-278844</v>
      </c>
      <c r="AA3" s="4"/>
      <c r="AB3" s="4"/>
      <c r="AC3" s="16"/>
    </row>
    <row r="4" spans="1:31" ht="14.25">
      <c r="A4" s="7" t="s">
        <v>3</v>
      </c>
      <c r="B4" s="8">
        <v>39203.61</v>
      </c>
      <c r="C4" s="8">
        <v>37448.38</v>
      </c>
      <c r="D4" s="8">
        <f aca="true" t="shared" si="2" ref="D4:D26">SUM(B4:C4)</f>
        <v>76651.98999999999</v>
      </c>
      <c r="E4" s="8">
        <v>142767</v>
      </c>
      <c r="F4" s="8">
        <v>29830</v>
      </c>
      <c r="G4" s="8">
        <v>172597</v>
      </c>
      <c r="H4" s="8">
        <f aca="true" t="shared" si="3" ref="H4:H26">-ROUNDDOWN(B4,0)</f>
        <v>-39203</v>
      </c>
      <c r="I4" s="8">
        <f aca="true" t="shared" si="4" ref="I4:I26">-ROUNDDOWN(C4,0)</f>
        <v>-37448</v>
      </c>
      <c r="J4" s="8"/>
      <c r="K4" s="8">
        <f aca="true" t="shared" si="5" ref="K4:K28">SUM(H4:J4)</f>
        <v>-76651</v>
      </c>
      <c r="L4" s="8">
        <v>7428</v>
      </c>
      <c r="M4" s="8"/>
      <c r="N4" s="8">
        <v>30000</v>
      </c>
      <c r="O4" s="8"/>
      <c r="P4" s="8">
        <v>0</v>
      </c>
      <c r="Q4" s="8"/>
      <c r="R4" s="8"/>
      <c r="S4" s="8"/>
      <c r="T4" s="8"/>
      <c r="U4" s="8"/>
      <c r="V4" s="8"/>
      <c r="W4" s="8">
        <v>51840</v>
      </c>
      <c r="X4" s="8"/>
      <c r="Y4" s="8">
        <f t="shared" si="0"/>
        <v>89268</v>
      </c>
      <c r="Z4" s="8">
        <f t="shared" si="1"/>
        <v>12617</v>
      </c>
      <c r="AA4" s="4"/>
      <c r="AB4" s="4"/>
      <c r="AC4" s="16"/>
      <c r="AE4" s="1"/>
    </row>
    <row r="5" spans="1:31" ht="14.25">
      <c r="A5" s="7" t="s">
        <v>16</v>
      </c>
      <c r="B5" s="8">
        <v>105662.44</v>
      </c>
      <c r="C5" s="8">
        <v>0</v>
      </c>
      <c r="D5" s="8">
        <f t="shared" si="2"/>
        <v>105662.44</v>
      </c>
      <c r="E5" s="8">
        <v>122948</v>
      </c>
      <c r="F5" s="8">
        <v>37130</v>
      </c>
      <c r="G5" s="8">
        <v>160078</v>
      </c>
      <c r="H5" s="8">
        <f t="shared" si="3"/>
        <v>-105662</v>
      </c>
      <c r="I5" s="8">
        <f t="shared" si="4"/>
        <v>0</v>
      </c>
      <c r="J5" s="8"/>
      <c r="K5" s="8">
        <f t="shared" si="5"/>
        <v>-105662</v>
      </c>
      <c r="L5" s="8">
        <v>0</v>
      </c>
      <c r="M5" s="8"/>
      <c r="N5" s="8">
        <v>0</v>
      </c>
      <c r="O5" s="8"/>
      <c r="P5" s="8">
        <v>55878</v>
      </c>
      <c r="Q5" s="8"/>
      <c r="R5" s="8"/>
      <c r="S5" s="8">
        <v>4557</v>
      </c>
      <c r="T5" s="8"/>
      <c r="U5" s="8"/>
      <c r="V5" s="8"/>
      <c r="W5" s="8">
        <v>17445.27</v>
      </c>
      <c r="X5" s="8">
        <v>5889</v>
      </c>
      <c r="Y5" s="8">
        <f t="shared" si="0"/>
        <v>83769.27</v>
      </c>
      <c r="Z5" s="8">
        <f t="shared" si="1"/>
        <v>-21892.729999999996</v>
      </c>
      <c r="AA5" s="4"/>
      <c r="AB5" s="4"/>
      <c r="AC5" s="16"/>
      <c r="AE5" s="1"/>
    </row>
    <row r="6" spans="1:31" ht="14.25">
      <c r="A6" s="7" t="s">
        <v>17</v>
      </c>
      <c r="B6" s="8">
        <v>102833.36</v>
      </c>
      <c r="C6" s="8">
        <v>3896.8</v>
      </c>
      <c r="D6" s="8">
        <f t="shared" si="2"/>
        <v>106730.16</v>
      </c>
      <c r="E6" s="8">
        <v>114688.6</v>
      </c>
      <c r="F6" s="8">
        <v>14484.4</v>
      </c>
      <c r="G6" s="8">
        <v>129173</v>
      </c>
      <c r="H6" s="8">
        <f t="shared" si="3"/>
        <v>-102833</v>
      </c>
      <c r="I6" s="8">
        <f t="shared" si="4"/>
        <v>-3896</v>
      </c>
      <c r="J6" s="8"/>
      <c r="K6" s="8">
        <f t="shared" si="5"/>
        <v>-106729</v>
      </c>
      <c r="L6" s="8">
        <v>10124</v>
      </c>
      <c r="M6" s="8"/>
      <c r="N6" s="8">
        <v>21240</v>
      </c>
      <c r="O6" s="8"/>
      <c r="P6" s="8">
        <v>41164</v>
      </c>
      <c r="Q6" s="8">
        <v>55740</v>
      </c>
      <c r="R6" s="8"/>
      <c r="S6" s="8"/>
      <c r="T6" s="8"/>
      <c r="U6" s="8"/>
      <c r="V6" s="8"/>
      <c r="W6" s="8">
        <v>38880</v>
      </c>
      <c r="X6" s="8">
        <v>6137</v>
      </c>
      <c r="Y6" s="8">
        <f t="shared" si="0"/>
        <v>173285</v>
      </c>
      <c r="Z6" s="8">
        <f t="shared" si="1"/>
        <v>66556</v>
      </c>
      <c r="AA6" s="4"/>
      <c r="AB6" s="4"/>
      <c r="AC6" s="16"/>
      <c r="AE6" s="1"/>
    </row>
    <row r="7" spans="1:31" ht="14.25">
      <c r="A7" s="7" t="s">
        <v>18</v>
      </c>
      <c r="B7" s="8">
        <v>56935.68</v>
      </c>
      <c r="C7" s="8">
        <v>159652.24</v>
      </c>
      <c r="D7" s="8">
        <f t="shared" si="2"/>
        <v>216587.91999999998</v>
      </c>
      <c r="E7" s="8">
        <v>136417</v>
      </c>
      <c r="F7" s="8">
        <v>67532</v>
      </c>
      <c r="G7" s="8">
        <v>203949</v>
      </c>
      <c r="H7" s="8">
        <f t="shared" si="3"/>
        <v>-56935</v>
      </c>
      <c r="I7" s="8">
        <f t="shared" si="4"/>
        <v>-159652</v>
      </c>
      <c r="J7" s="8"/>
      <c r="K7" s="8">
        <f t="shared" si="5"/>
        <v>-216587</v>
      </c>
      <c r="L7" s="8">
        <v>0</v>
      </c>
      <c r="M7" s="8"/>
      <c r="N7" s="8">
        <v>0</v>
      </c>
      <c r="O7" s="8"/>
      <c r="P7" s="8">
        <v>0</v>
      </c>
      <c r="Q7" s="8"/>
      <c r="R7" s="8"/>
      <c r="S7" s="8"/>
      <c r="T7" s="8"/>
      <c r="U7" s="8"/>
      <c r="V7" s="8"/>
      <c r="W7" s="8">
        <v>51840</v>
      </c>
      <c r="X7" s="8">
        <v>20581</v>
      </c>
      <c r="Y7" s="8">
        <f t="shared" si="0"/>
        <v>72421</v>
      </c>
      <c r="Z7" s="8">
        <f t="shared" si="1"/>
        <v>-144166</v>
      </c>
      <c r="AA7" s="4"/>
      <c r="AB7" s="4"/>
      <c r="AC7" s="16"/>
      <c r="AE7" s="1"/>
    </row>
    <row r="8" spans="1:31" ht="14.25">
      <c r="A8" s="7" t="s">
        <v>19</v>
      </c>
      <c r="B8" s="8">
        <v>311206.84</v>
      </c>
      <c r="C8" s="8">
        <v>42771.63</v>
      </c>
      <c r="D8" s="8">
        <f t="shared" si="2"/>
        <v>353978.47000000003</v>
      </c>
      <c r="E8" s="8">
        <v>262003</v>
      </c>
      <c r="F8" s="8"/>
      <c r="G8" s="8">
        <v>262003</v>
      </c>
      <c r="H8" s="8">
        <f t="shared" si="3"/>
        <v>-311206</v>
      </c>
      <c r="I8" s="8">
        <f t="shared" si="4"/>
        <v>-42771</v>
      </c>
      <c r="J8" s="8"/>
      <c r="K8" s="8">
        <f t="shared" si="5"/>
        <v>-353977</v>
      </c>
      <c r="L8" s="8">
        <v>0</v>
      </c>
      <c r="M8" s="8"/>
      <c r="N8" s="8"/>
      <c r="O8" s="8"/>
      <c r="P8" s="8"/>
      <c r="Q8" s="8"/>
      <c r="R8" s="8"/>
      <c r="S8" s="8">
        <v>36128.7</v>
      </c>
      <c r="T8" s="8">
        <v>0</v>
      </c>
      <c r="U8" s="8"/>
      <c r="V8" s="8"/>
      <c r="W8" s="8">
        <v>0</v>
      </c>
      <c r="X8" s="8">
        <v>0</v>
      </c>
      <c r="Y8" s="8">
        <f t="shared" si="0"/>
        <v>36128.7</v>
      </c>
      <c r="Z8" s="8">
        <f t="shared" si="1"/>
        <v>-317848.3</v>
      </c>
      <c r="AA8" s="4"/>
      <c r="AB8" s="4"/>
      <c r="AC8" s="16"/>
      <c r="AE8" s="1"/>
    </row>
    <row r="9" spans="1:31" ht="14.25">
      <c r="A9" s="7" t="s">
        <v>21</v>
      </c>
      <c r="B9" s="8">
        <v>321277.52</v>
      </c>
      <c r="C9" s="8">
        <v>302769.47</v>
      </c>
      <c r="D9" s="8">
        <f t="shared" si="2"/>
        <v>624046.99</v>
      </c>
      <c r="E9" s="8">
        <v>494628</v>
      </c>
      <c r="F9" s="8">
        <v>117211</v>
      </c>
      <c r="G9" s="8">
        <v>611839</v>
      </c>
      <c r="H9" s="8">
        <f t="shared" si="3"/>
        <v>-321277</v>
      </c>
      <c r="I9" s="8">
        <f t="shared" si="4"/>
        <v>-302769</v>
      </c>
      <c r="J9" s="8"/>
      <c r="K9" s="8">
        <f t="shared" si="5"/>
        <v>-624046</v>
      </c>
      <c r="L9" s="8">
        <v>2244</v>
      </c>
      <c r="M9" s="8"/>
      <c r="N9" s="8">
        <v>10800</v>
      </c>
      <c r="O9" s="8"/>
      <c r="P9" s="8">
        <v>25122</v>
      </c>
      <c r="Q9" s="8"/>
      <c r="R9" s="8"/>
      <c r="S9" s="8"/>
      <c r="T9" s="8">
        <v>0</v>
      </c>
      <c r="U9" s="8"/>
      <c r="V9" s="8"/>
      <c r="W9" s="8">
        <v>12960</v>
      </c>
      <c r="X9" s="8">
        <v>0</v>
      </c>
      <c r="Y9" s="8">
        <f t="shared" si="0"/>
        <v>51126</v>
      </c>
      <c r="Z9" s="8">
        <f t="shared" si="1"/>
        <v>-572920</v>
      </c>
      <c r="AA9" s="4"/>
      <c r="AB9" s="4"/>
      <c r="AC9" s="16"/>
      <c r="AE9" s="1"/>
    </row>
    <row r="10" spans="1:31" ht="14.25">
      <c r="A10" s="7" t="s">
        <v>20</v>
      </c>
      <c r="B10" s="8">
        <v>80444.76</v>
      </c>
      <c r="C10" s="8">
        <v>258312.94</v>
      </c>
      <c r="D10" s="8">
        <f t="shared" si="2"/>
        <v>338757.7</v>
      </c>
      <c r="E10" s="8">
        <v>295030</v>
      </c>
      <c r="F10" s="8">
        <v>311326</v>
      </c>
      <c r="G10" s="8">
        <v>606356</v>
      </c>
      <c r="H10" s="8">
        <f t="shared" si="3"/>
        <v>-80444</v>
      </c>
      <c r="I10" s="8">
        <f t="shared" si="4"/>
        <v>-258312</v>
      </c>
      <c r="J10" s="8"/>
      <c r="K10" s="8">
        <f t="shared" si="5"/>
        <v>-338756</v>
      </c>
      <c r="L10" s="8">
        <v>0</v>
      </c>
      <c r="M10" s="8"/>
      <c r="N10" s="8">
        <v>13215</v>
      </c>
      <c r="O10" s="8"/>
      <c r="P10" s="8">
        <v>35268</v>
      </c>
      <c r="Q10" s="8"/>
      <c r="R10" s="8"/>
      <c r="S10" s="8"/>
      <c r="T10" s="8">
        <v>0</v>
      </c>
      <c r="U10" s="8"/>
      <c r="V10" s="8"/>
      <c r="W10" s="8">
        <v>25920</v>
      </c>
      <c r="X10" s="8">
        <v>29255</v>
      </c>
      <c r="Y10" s="8">
        <f t="shared" si="0"/>
        <v>103658</v>
      </c>
      <c r="Z10" s="8">
        <f t="shared" si="1"/>
        <v>-235098</v>
      </c>
      <c r="AA10" s="4"/>
      <c r="AB10" s="4"/>
      <c r="AC10" s="16"/>
      <c r="AE10" s="1"/>
    </row>
    <row r="11" spans="1:31" ht="14.25">
      <c r="A11" s="7" t="s">
        <v>22</v>
      </c>
      <c r="B11" s="8">
        <v>138271.36</v>
      </c>
      <c r="C11" s="8">
        <v>131268.75</v>
      </c>
      <c r="D11" s="8">
        <f t="shared" si="2"/>
        <v>269540.11</v>
      </c>
      <c r="E11" s="8">
        <v>99930</v>
      </c>
      <c r="F11" s="8">
        <v>30180</v>
      </c>
      <c r="G11" s="8">
        <v>130110</v>
      </c>
      <c r="H11" s="8">
        <f t="shared" si="3"/>
        <v>-138271</v>
      </c>
      <c r="I11" s="8">
        <f t="shared" si="4"/>
        <v>-131268</v>
      </c>
      <c r="J11" s="8"/>
      <c r="K11" s="8">
        <f t="shared" si="5"/>
        <v>-269539</v>
      </c>
      <c r="L11" s="8">
        <v>0</v>
      </c>
      <c r="M11" s="8"/>
      <c r="N11" s="8">
        <v>0</v>
      </c>
      <c r="O11" s="8"/>
      <c r="P11" s="8">
        <v>3800</v>
      </c>
      <c r="Q11" s="8"/>
      <c r="R11" s="8"/>
      <c r="S11" s="8"/>
      <c r="T11" s="8"/>
      <c r="U11" s="8"/>
      <c r="V11" s="8"/>
      <c r="W11" s="8"/>
      <c r="X11" s="8"/>
      <c r="Y11" s="8">
        <f t="shared" si="0"/>
        <v>3800</v>
      </c>
      <c r="Z11" s="8">
        <f t="shared" si="1"/>
        <v>-265739</v>
      </c>
      <c r="AA11" s="4"/>
      <c r="AB11" s="4"/>
      <c r="AC11" s="16"/>
      <c r="AE11" s="1"/>
    </row>
    <row r="12" spans="1:31" ht="14.25">
      <c r="A12" s="7" t="s">
        <v>1</v>
      </c>
      <c r="B12" s="8">
        <v>151360.55</v>
      </c>
      <c r="C12" s="8">
        <v>3372.44</v>
      </c>
      <c r="D12" s="8">
        <f t="shared" si="2"/>
        <v>154732.99</v>
      </c>
      <c r="E12" s="8">
        <v>63315</v>
      </c>
      <c r="F12" s="8">
        <v>19122</v>
      </c>
      <c r="G12" s="8">
        <v>82437</v>
      </c>
      <c r="H12" s="8">
        <f t="shared" si="3"/>
        <v>-151360</v>
      </c>
      <c r="I12" s="8">
        <f t="shared" si="4"/>
        <v>-3372</v>
      </c>
      <c r="J12" s="8"/>
      <c r="K12" s="8">
        <f t="shared" si="5"/>
        <v>-154732</v>
      </c>
      <c r="L12" s="8">
        <v>0</v>
      </c>
      <c r="M12" s="8"/>
      <c r="N12" s="8">
        <v>4440</v>
      </c>
      <c r="O12" s="8"/>
      <c r="P12" s="8">
        <v>0</v>
      </c>
      <c r="Q12" s="8"/>
      <c r="R12" s="8"/>
      <c r="S12" s="8"/>
      <c r="T12" s="8">
        <v>0</v>
      </c>
      <c r="U12" s="8"/>
      <c r="V12" s="8"/>
      <c r="W12" s="8">
        <v>51840</v>
      </c>
      <c r="X12" s="8">
        <v>22952</v>
      </c>
      <c r="Y12" s="8">
        <f t="shared" si="0"/>
        <v>79232</v>
      </c>
      <c r="Z12" s="8">
        <f t="shared" si="1"/>
        <v>-75500</v>
      </c>
      <c r="AA12" s="4"/>
      <c r="AB12" s="4"/>
      <c r="AC12" s="16"/>
      <c r="AE12" s="1"/>
    </row>
    <row r="13" spans="1:31" ht="14.25">
      <c r="A13" s="7" t="s">
        <v>14</v>
      </c>
      <c r="B13" s="8">
        <v>1385.74</v>
      </c>
      <c r="C13" s="8">
        <v>128125.81</v>
      </c>
      <c r="D13" s="8">
        <f>SUM(B13:C13)</f>
        <v>129511.55</v>
      </c>
      <c r="E13" s="8">
        <v>297870</v>
      </c>
      <c r="F13" s="8">
        <v>89956</v>
      </c>
      <c r="G13" s="8">
        <v>387826</v>
      </c>
      <c r="H13" s="8">
        <v>34613</v>
      </c>
      <c r="I13" s="8">
        <v>-118055</v>
      </c>
      <c r="J13" s="8"/>
      <c r="K13" s="8">
        <f t="shared" si="5"/>
        <v>-83442</v>
      </c>
      <c r="L13" s="8">
        <v>7641</v>
      </c>
      <c r="M13" s="8">
        <v>19261</v>
      </c>
      <c r="N13" s="8">
        <v>0</v>
      </c>
      <c r="O13" s="8"/>
      <c r="P13" s="8">
        <v>2704</v>
      </c>
      <c r="Q13" s="8"/>
      <c r="R13" s="8"/>
      <c r="S13" s="8"/>
      <c r="T13" s="8"/>
      <c r="U13" s="8"/>
      <c r="V13" s="8"/>
      <c r="W13" s="8"/>
      <c r="X13" s="8">
        <v>2415</v>
      </c>
      <c r="Y13" s="8">
        <f t="shared" si="0"/>
        <v>32021</v>
      </c>
      <c r="Z13" s="8">
        <f t="shared" si="1"/>
        <v>-51421</v>
      </c>
      <c r="AA13" s="4"/>
      <c r="AB13" s="4"/>
      <c r="AC13" s="16"/>
      <c r="AE13" s="1"/>
    </row>
    <row r="14" spans="1:31" ht="14.25">
      <c r="A14" s="7" t="s">
        <v>15</v>
      </c>
      <c r="B14" s="8">
        <v>420545.45</v>
      </c>
      <c r="C14" s="8">
        <v>197002.68</v>
      </c>
      <c r="D14" s="8">
        <f t="shared" si="2"/>
        <v>617548.13</v>
      </c>
      <c r="E14" s="8">
        <v>253172</v>
      </c>
      <c r="F14" s="8">
        <v>76458</v>
      </c>
      <c r="G14" s="8">
        <v>329630</v>
      </c>
      <c r="H14" s="8">
        <f t="shared" si="3"/>
        <v>-420545</v>
      </c>
      <c r="I14" s="8">
        <f t="shared" si="4"/>
        <v>-197002</v>
      </c>
      <c r="J14" s="8">
        <v>-180647</v>
      </c>
      <c r="K14" s="8">
        <f t="shared" si="5"/>
        <v>-798194</v>
      </c>
      <c r="L14" s="8">
        <v>0</v>
      </c>
      <c r="M14" s="8"/>
      <c r="N14" s="8">
        <v>1000</v>
      </c>
      <c r="O14" s="8"/>
      <c r="P14" s="8">
        <v>2442</v>
      </c>
      <c r="Q14" s="8"/>
      <c r="R14" s="8"/>
      <c r="S14" s="8"/>
      <c r="T14" s="8">
        <v>0</v>
      </c>
      <c r="U14" s="8"/>
      <c r="V14" s="8"/>
      <c r="W14" s="8">
        <v>15500</v>
      </c>
      <c r="X14" s="8">
        <v>68734</v>
      </c>
      <c r="Y14" s="8">
        <f t="shared" si="0"/>
        <v>87676</v>
      </c>
      <c r="Z14" s="8">
        <f t="shared" si="1"/>
        <v>-710518</v>
      </c>
      <c r="AA14" s="4"/>
      <c r="AB14" s="4"/>
      <c r="AC14" s="16"/>
      <c r="AE14" s="1"/>
    </row>
    <row r="15" spans="1:31" ht="14.25">
      <c r="A15" s="7" t="s">
        <v>0</v>
      </c>
      <c r="B15" s="8">
        <v>84230.31</v>
      </c>
      <c r="C15" s="8">
        <v>86101.43</v>
      </c>
      <c r="D15" s="8">
        <f t="shared" si="2"/>
        <v>170331.74</v>
      </c>
      <c r="E15" s="8">
        <v>187306</v>
      </c>
      <c r="F15" s="8">
        <v>56567</v>
      </c>
      <c r="G15" s="8">
        <v>243873</v>
      </c>
      <c r="H15" s="8">
        <f t="shared" si="3"/>
        <v>-84230</v>
      </c>
      <c r="I15" s="8">
        <f t="shared" si="4"/>
        <v>-86101</v>
      </c>
      <c r="J15" s="8"/>
      <c r="K15" s="8">
        <f t="shared" si="5"/>
        <v>-170331</v>
      </c>
      <c r="L15" s="8">
        <v>1720</v>
      </c>
      <c r="M15" s="8"/>
      <c r="N15" s="8">
        <v>0</v>
      </c>
      <c r="O15" s="8"/>
      <c r="P15" s="8">
        <v>0</v>
      </c>
      <c r="Q15" s="8"/>
      <c r="R15" s="8"/>
      <c r="S15" s="8"/>
      <c r="T15" s="8">
        <v>0</v>
      </c>
      <c r="U15" s="8"/>
      <c r="V15" s="8"/>
      <c r="W15" s="8">
        <v>0</v>
      </c>
      <c r="X15" s="8">
        <v>0</v>
      </c>
      <c r="Y15" s="8">
        <f t="shared" si="0"/>
        <v>1720</v>
      </c>
      <c r="Z15" s="8">
        <f t="shared" si="1"/>
        <v>-168611</v>
      </c>
      <c r="AA15" s="4"/>
      <c r="AB15" s="4"/>
      <c r="AC15" s="16"/>
      <c r="AE15" s="1"/>
    </row>
    <row r="16" spans="1:31" ht="14.25">
      <c r="A16" s="7" t="s">
        <v>2</v>
      </c>
      <c r="B16" s="8">
        <v>31777.97</v>
      </c>
      <c r="C16" s="8">
        <v>40129.69</v>
      </c>
      <c r="D16" s="8">
        <f t="shared" si="2"/>
        <v>71907.66</v>
      </c>
      <c r="E16" s="8">
        <v>142423</v>
      </c>
      <c r="F16" s="8">
        <v>82510</v>
      </c>
      <c r="G16" s="8">
        <v>224933</v>
      </c>
      <c r="H16" s="8">
        <f t="shared" si="3"/>
        <v>-31777</v>
      </c>
      <c r="I16" s="8">
        <f t="shared" si="4"/>
        <v>-40129</v>
      </c>
      <c r="J16" s="8"/>
      <c r="K16" s="8">
        <f t="shared" si="5"/>
        <v>-71906</v>
      </c>
      <c r="L16" s="8">
        <v>0</v>
      </c>
      <c r="M16" s="8"/>
      <c r="N16" s="8">
        <v>0</v>
      </c>
      <c r="O16" s="8"/>
      <c r="P16" s="8">
        <v>14200</v>
      </c>
      <c r="Q16" s="8"/>
      <c r="R16" s="8"/>
      <c r="S16" s="8"/>
      <c r="T16" s="8">
        <v>7442</v>
      </c>
      <c r="U16" s="8"/>
      <c r="V16" s="8"/>
      <c r="W16" s="8">
        <v>51840</v>
      </c>
      <c r="X16" s="8"/>
      <c r="Y16" s="8">
        <f t="shared" si="0"/>
        <v>73482</v>
      </c>
      <c r="Z16" s="8">
        <f t="shared" si="1"/>
        <v>1576</v>
      </c>
      <c r="AA16" s="4"/>
      <c r="AB16" s="4"/>
      <c r="AC16" s="16"/>
      <c r="AE16" s="1"/>
    </row>
    <row r="17" spans="1:31" ht="14.25">
      <c r="A17" s="7" t="s">
        <v>4</v>
      </c>
      <c r="B17" s="8">
        <v>29242.14</v>
      </c>
      <c r="C17" s="8">
        <v>133272.86</v>
      </c>
      <c r="D17" s="8">
        <f t="shared" si="2"/>
        <v>162515</v>
      </c>
      <c r="E17" s="8">
        <v>144044</v>
      </c>
      <c r="F17" s="8">
        <v>43501</v>
      </c>
      <c r="G17" s="8">
        <v>187545</v>
      </c>
      <c r="H17" s="8">
        <f t="shared" si="3"/>
        <v>-29242</v>
      </c>
      <c r="I17" s="8">
        <f t="shared" si="4"/>
        <v>-133272</v>
      </c>
      <c r="J17" s="8"/>
      <c r="K17" s="8">
        <f t="shared" si="5"/>
        <v>-162514</v>
      </c>
      <c r="L17" s="8">
        <v>1280</v>
      </c>
      <c r="M17" s="8"/>
      <c r="N17" s="8">
        <v>0</v>
      </c>
      <c r="O17" s="8"/>
      <c r="P17" s="8">
        <v>17000</v>
      </c>
      <c r="Q17" s="8"/>
      <c r="R17" s="8"/>
      <c r="S17" s="8"/>
      <c r="T17" s="8"/>
      <c r="U17" s="8"/>
      <c r="V17" s="8"/>
      <c r="W17" s="8">
        <v>20000</v>
      </c>
      <c r="X17" s="8"/>
      <c r="Y17" s="8">
        <f t="shared" si="0"/>
        <v>38280</v>
      </c>
      <c r="Z17" s="8">
        <f t="shared" si="1"/>
        <v>-124234</v>
      </c>
      <c r="AA17" s="4"/>
      <c r="AB17" s="4"/>
      <c r="AC17" s="16"/>
      <c r="AE17" s="1"/>
    </row>
    <row r="18" spans="1:31" ht="14.25">
      <c r="A18" s="7" t="s">
        <v>5</v>
      </c>
      <c r="B18" s="8">
        <v>0</v>
      </c>
      <c r="C18" s="8">
        <v>112725.79</v>
      </c>
      <c r="D18" s="8">
        <f t="shared" si="2"/>
        <v>112725.79</v>
      </c>
      <c r="E18" s="8">
        <v>78549</v>
      </c>
      <c r="F18" s="8">
        <v>23643</v>
      </c>
      <c r="G18" s="8">
        <v>102192</v>
      </c>
      <c r="H18" s="8">
        <f t="shared" si="3"/>
        <v>0</v>
      </c>
      <c r="I18" s="8">
        <f t="shared" si="4"/>
        <v>-112725</v>
      </c>
      <c r="J18" s="8"/>
      <c r="K18" s="8">
        <f t="shared" si="5"/>
        <v>-112725</v>
      </c>
      <c r="L18" s="8">
        <v>0</v>
      </c>
      <c r="M18" s="8"/>
      <c r="N18" s="8">
        <v>7200</v>
      </c>
      <c r="O18" s="8">
        <v>103500</v>
      </c>
      <c r="P18" s="8">
        <v>10957</v>
      </c>
      <c r="Q18" s="8"/>
      <c r="R18" s="8"/>
      <c r="S18" s="8"/>
      <c r="T18" s="8"/>
      <c r="U18" s="8">
        <v>15900</v>
      </c>
      <c r="V18" s="8"/>
      <c r="W18" s="8">
        <v>51840</v>
      </c>
      <c r="X18" s="8">
        <v>27440</v>
      </c>
      <c r="Y18" s="8">
        <f t="shared" si="0"/>
        <v>216837</v>
      </c>
      <c r="Z18" s="8">
        <f t="shared" si="1"/>
        <v>104112</v>
      </c>
      <c r="AA18" s="4"/>
      <c r="AB18" s="4"/>
      <c r="AC18" s="16"/>
      <c r="AE18" s="1"/>
    </row>
    <row r="19" spans="1:31" ht="14.25">
      <c r="A19" s="7" t="s">
        <v>6</v>
      </c>
      <c r="B19" s="8">
        <v>15742.84</v>
      </c>
      <c r="C19" s="8">
        <v>81799.85</v>
      </c>
      <c r="D19" s="8">
        <f t="shared" si="2"/>
        <v>97542.69</v>
      </c>
      <c r="E19" s="8">
        <v>53736</v>
      </c>
      <c r="F19" s="8">
        <v>15885</v>
      </c>
      <c r="G19" s="8">
        <v>69621</v>
      </c>
      <c r="H19" s="8">
        <f t="shared" si="3"/>
        <v>-15742</v>
      </c>
      <c r="I19" s="8">
        <f t="shared" si="4"/>
        <v>-81799</v>
      </c>
      <c r="J19" s="8"/>
      <c r="K19" s="8">
        <f t="shared" si="5"/>
        <v>-97541</v>
      </c>
      <c r="L19" s="8">
        <v>10172</v>
      </c>
      <c r="M19" s="8"/>
      <c r="N19" s="8">
        <v>0</v>
      </c>
      <c r="O19" s="8"/>
      <c r="P19" s="8">
        <v>38979</v>
      </c>
      <c r="Q19" s="8"/>
      <c r="R19" s="8"/>
      <c r="S19" s="8"/>
      <c r="T19" s="8"/>
      <c r="U19" s="8"/>
      <c r="V19" s="8"/>
      <c r="W19" s="8">
        <v>51840</v>
      </c>
      <c r="X19" s="8"/>
      <c r="Y19" s="8">
        <f t="shared" si="0"/>
        <v>100991</v>
      </c>
      <c r="Z19" s="8">
        <f t="shared" si="1"/>
        <v>3450</v>
      </c>
      <c r="AA19" s="4"/>
      <c r="AB19" s="4"/>
      <c r="AC19" s="16"/>
      <c r="AE19" s="1"/>
    </row>
    <row r="20" spans="1:31" ht="14.25">
      <c r="A20" s="7" t="s">
        <v>7</v>
      </c>
      <c r="B20" s="8">
        <v>255314.76</v>
      </c>
      <c r="C20" s="8">
        <v>238122.17</v>
      </c>
      <c r="D20" s="8">
        <f t="shared" si="2"/>
        <v>493436.93000000005</v>
      </c>
      <c r="E20" s="8">
        <v>382290</v>
      </c>
      <c r="F20" s="8">
        <v>115451</v>
      </c>
      <c r="G20" s="8">
        <v>497741</v>
      </c>
      <c r="H20" s="8">
        <f t="shared" si="3"/>
        <v>-255314</v>
      </c>
      <c r="I20" s="8">
        <f t="shared" si="4"/>
        <v>-238122</v>
      </c>
      <c r="J20" s="8"/>
      <c r="K20" s="8">
        <f t="shared" si="5"/>
        <v>-493436</v>
      </c>
      <c r="L20" s="8">
        <v>0</v>
      </c>
      <c r="M20" s="8"/>
      <c r="N20" s="8">
        <v>0</v>
      </c>
      <c r="O20" s="8"/>
      <c r="P20" s="8">
        <v>10032</v>
      </c>
      <c r="Q20" s="8"/>
      <c r="R20" s="8"/>
      <c r="S20" s="8"/>
      <c r="T20" s="8"/>
      <c r="U20" s="8"/>
      <c r="V20" s="8"/>
      <c r="W20" s="8">
        <v>2686.97</v>
      </c>
      <c r="X20" s="8"/>
      <c r="Y20" s="8">
        <f t="shared" si="0"/>
        <v>12718.97</v>
      </c>
      <c r="Z20" s="8">
        <f t="shared" si="1"/>
        <v>-480717.03</v>
      </c>
      <c r="AA20" s="4"/>
      <c r="AB20" s="4"/>
      <c r="AC20" s="16"/>
      <c r="AE20" s="1"/>
    </row>
    <row r="21" spans="1:31" ht="14.25">
      <c r="A21" s="7" t="s">
        <v>8</v>
      </c>
      <c r="B21" s="8">
        <v>220475.99</v>
      </c>
      <c r="C21" s="8">
        <v>147136</v>
      </c>
      <c r="D21" s="8">
        <f t="shared" si="2"/>
        <v>367611.99</v>
      </c>
      <c r="E21" s="8">
        <v>285410</v>
      </c>
      <c r="F21" s="8">
        <v>86193</v>
      </c>
      <c r="G21" s="8">
        <v>371603</v>
      </c>
      <c r="H21" s="8">
        <f t="shared" si="3"/>
        <v>-220475</v>
      </c>
      <c r="I21" s="8">
        <f t="shared" si="4"/>
        <v>-147136</v>
      </c>
      <c r="J21" s="8"/>
      <c r="K21" s="8">
        <f t="shared" si="5"/>
        <v>-367611</v>
      </c>
      <c r="L21" s="8">
        <v>0</v>
      </c>
      <c r="M21" s="8"/>
      <c r="N21" s="8">
        <v>0</v>
      </c>
      <c r="O21" s="8"/>
      <c r="P21" s="8">
        <v>27191</v>
      </c>
      <c r="Q21" s="8"/>
      <c r="R21" s="8"/>
      <c r="S21" s="8"/>
      <c r="T21" s="8"/>
      <c r="U21" s="8"/>
      <c r="V21" s="8"/>
      <c r="W21" s="8">
        <v>7500</v>
      </c>
      <c r="X21" s="8"/>
      <c r="Y21" s="8">
        <f t="shared" si="0"/>
        <v>34691</v>
      </c>
      <c r="Z21" s="8">
        <f t="shared" si="1"/>
        <v>-332920</v>
      </c>
      <c r="AA21" s="4"/>
      <c r="AB21" s="4"/>
      <c r="AC21" s="16"/>
      <c r="AE21" s="1"/>
    </row>
    <row r="22" spans="1:31" ht="14.25">
      <c r="A22" s="7" t="s">
        <v>9</v>
      </c>
      <c r="B22" s="8">
        <v>20246.37</v>
      </c>
      <c r="C22" s="8">
        <v>244778.27</v>
      </c>
      <c r="D22" s="8">
        <f t="shared" si="2"/>
        <v>265024.64</v>
      </c>
      <c r="E22" s="8">
        <v>286435</v>
      </c>
      <c r="F22" s="8">
        <v>86503</v>
      </c>
      <c r="G22" s="8">
        <v>372938</v>
      </c>
      <c r="H22" s="8">
        <f t="shared" si="3"/>
        <v>-20246</v>
      </c>
      <c r="I22" s="8">
        <f t="shared" si="4"/>
        <v>-244778</v>
      </c>
      <c r="J22" s="8"/>
      <c r="K22" s="8">
        <f t="shared" si="5"/>
        <v>-265024</v>
      </c>
      <c r="L22" s="8">
        <v>50</v>
      </c>
      <c r="M22" s="8"/>
      <c r="N22" s="8">
        <v>0</v>
      </c>
      <c r="O22" s="8"/>
      <c r="P22" s="8">
        <v>56314</v>
      </c>
      <c r="Q22" s="8"/>
      <c r="R22" s="8"/>
      <c r="S22" s="8"/>
      <c r="T22" s="8">
        <v>0</v>
      </c>
      <c r="U22" s="8"/>
      <c r="V22" s="8"/>
      <c r="W22" s="8">
        <v>0</v>
      </c>
      <c r="X22" s="8">
        <v>0</v>
      </c>
      <c r="Y22" s="8">
        <f t="shared" si="0"/>
        <v>56364</v>
      </c>
      <c r="Z22" s="8">
        <f t="shared" si="1"/>
        <v>-208660</v>
      </c>
      <c r="AA22" s="4"/>
      <c r="AB22" s="4"/>
      <c r="AC22" s="16"/>
      <c r="AE22" s="1"/>
    </row>
    <row r="23" spans="1:31" ht="14.25">
      <c r="A23" s="7" t="s">
        <v>10</v>
      </c>
      <c r="B23" s="8">
        <v>58325.53</v>
      </c>
      <c r="C23" s="8">
        <v>61253.71</v>
      </c>
      <c r="D23" s="8">
        <f t="shared" si="2"/>
        <v>119579.23999999999</v>
      </c>
      <c r="E23" s="8">
        <v>70160</v>
      </c>
      <c r="F23" s="8">
        <v>51021</v>
      </c>
      <c r="G23" s="8">
        <v>121181</v>
      </c>
      <c r="H23" s="8">
        <f t="shared" si="3"/>
        <v>-58325</v>
      </c>
      <c r="I23" s="8">
        <f t="shared" si="4"/>
        <v>-61253</v>
      </c>
      <c r="J23" s="8"/>
      <c r="K23" s="8">
        <f t="shared" si="5"/>
        <v>-119578</v>
      </c>
      <c r="L23" s="8">
        <v>2996</v>
      </c>
      <c r="M23" s="8"/>
      <c r="N23" s="8">
        <v>0</v>
      </c>
      <c r="O23" s="8"/>
      <c r="P23" s="8">
        <v>0</v>
      </c>
      <c r="Q23" s="8"/>
      <c r="R23" s="8"/>
      <c r="S23" s="8">
        <v>8343.5</v>
      </c>
      <c r="T23" s="8"/>
      <c r="U23" s="8"/>
      <c r="V23" s="8"/>
      <c r="W23" s="8"/>
      <c r="X23" s="8">
        <v>67842</v>
      </c>
      <c r="Y23" s="8">
        <f t="shared" si="0"/>
        <v>79181.5</v>
      </c>
      <c r="Z23" s="8">
        <f t="shared" si="1"/>
        <v>-40396.5</v>
      </c>
      <c r="AA23" s="4"/>
      <c r="AB23" s="4"/>
      <c r="AC23" s="16"/>
      <c r="AE23" s="1"/>
    </row>
    <row r="24" spans="1:31" ht="14.25">
      <c r="A24" s="7" t="s">
        <v>11</v>
      </c>
      <c r="B24" s="8">
        <v>147344.65</v>
      </c>
      <c r="C24" s="8">
        <v>55486.27</v>
      </c>
      <c r="D24" s="8">
        <f t="shared" si="2"/>
        <v>202830.91999999998</v>
      </c>
      <c r="E24" s="8">
        <v>245337</v>
      </c>
      <c r="F24" s="8">
        <f>G24-E24</f>
        <v>74092</v>
      </c>
      <c r="G24" s="8">
        <v>319429</v>
      </c>
      <c r="H24" s="8">
        <f t="shared" si="3"/>
        <v>-147344</v>
      </c>
      <c r="I24" s="8">
        <f t="shared" si="4"/>
        <v>-55486</v>
      </c>
      <c r="J24" s="8"/>
      <c r="K24" s="8">
        <f t="shared" si="5"/>
        <v>-202830</v>
      </c>
      <c r="L24" s="8">
        <v>4628.22</v>
      </c>
      <c r="M24" s="8"/>
      <c r="N24" s="8">
        <v>9000</v>
      </c>
      <c r="O24" s="8"/>
      <c r="P24" s="8">
        <v>9000</v>
      </c>
      <c r="Q24" s="8"/>
      <c r="R24" s="8"/>
      <c r="S24" s="8"/>
      <c r="T24" s="8">
        <v>0</v>
      </c>
      <c r="U24" s="8"/>
      <c r="V24" s="8"/>
      <c r="W24" s="8">
        <v>12960</v>
      </c>
      <c r="X24" s="8">
        <v>0</v>
      </c>
      <c r="Y24" s="8">
        <f t="shared" si="0"/>
        <v>35588.22</v>
      </c>
      <c r="Z24" s="8">
        <f t="shared" si="1"/>
        <v>-167241.78</v>
      </c>
      <c r="AA24" s="4"/>
      <c r="AB24" s="4"/>
      <c r="AC24" s="16"/>
      <c r="AE24" s="1"/>
    </row>
    <row r="25" spans="1:31" ht="14.25">
      <c r="A25" s="7" t="s">
        <v>12</v>
      </c>
      <c r="B25" s="8">
        <v>84434.56</v>
      </c>
      <c r="C25" s="8">
        <v>113740.12</v>
      </c>
      <c r="D25" s="8">
        <f t="shared" si="2"/>
        <v>198174.68</v>
      </c>
      <c r="E25" s="8">
        <v>134117</v>
      </c>
      <c r="F25" s="8">
        <v>135303</v>
      </c>
      <c r="G25" s="8">
        <v>269420</v>
      </c>
      <c r="H25" s="8">
        <f t="shared" si="3"/>
        <v>-84434</v>
      </c>
      <c r="I25" s="8">
        <f t="shared" si="4"/>
        <v>-113740</v>
      </c>
      <c r="J25" s="8"/>
      <c r="K25" s="8">
        <f t="shared" si="5"/>
        <v>-198174</v>
      </c>
      <c r="L25" s="8">
        <v>116</v>
      </c>
      <c r="M25" s="8"/>
      <c r="N25" s="8">
        <v>0</v>
      </c>
      <c r="O25" s="8"/>
      <c r="P25" s="8">
        <v>19700</v>
      </c>
      <c r="Q25" s="8"/>
      <c r="R25" s="8"/>
      <c r="S25" s="8"/>
      <c r="T25" s="8"/>
      <c r="U25" s="8"/>
      <c r="V25" s="8"/>
      <c r="W25" s="8">
        <v>6000</v>
      </c>
      <c r="X25" s="8"/>
      <c r="Y25" s="8">
        <f t="shared" si="0"/>
        <v>25816</v>
      </c>
      <c r="Z25" s="8">
        <f t="shared" si="1"/>
        <v>-172358</v>
      </c>
      <c r="AA25" s="4"/>
      <c r="AB25" s="4"/>
      <c r="AC25" s="16"/>
      <c r="AE25" s="1"/>
    </row>
    <row r="26" spans="1:31" ht="14.25">
      <c r="A26" s="7" t="s">
        <v>23</v>
      </c>
      <c r="B26" s="8">
        <v>326810.34</v>
      </c>
      <c r="C26" s="8">
        <v>44965.67</v>
      </c>
      <c r="D26" s="8">
        <f t="shared" si="2"/>
        <v>371776.01</v>
      </c>
      <c r="E26" s="8">
        <v>121114</v>
      </c>
      <c r="F26" s="8">
        <v>36576</v>
      </c>
      <c r="G26" s="8">
        <v>157690</v>
      </c>
      <c r="H26" s="8">
        <f t="shared" si="3"/>
        <v>-326810</v>
      </c>
      <c r="I26" s="8">
        <f t="shared" si="4"/>
        <v>-44965</v>
      </c>
      <c r="J26" s="8"/>
      <c r="K26" s="8">
        <f t="shared" si="5"/>
        <v>-371775</v>
      </c>
      <c r="L26" s="8">
        <v>1820</v>
      </c>
      <c r="M26" s="8"/>
      <c r="N26" s="8">
        <v>0</v>
      </c>
      <c r="O26" s="8"/>
      <c r="P26" s="8">
        <v>0</v>
      </c>
      <c r="Q26" s="8"/>
      <c r="R26" s="8"/>
      <c r="S26" s="8"/>
      <c r="T26" s="8">
        <v>3000</v>
      </c>
      <c r="U26" s="8"/>
      <c r="V26" s="8"/>
      <c r="W26" s="8"/>
      <c r="X26" s="8">
        <v>0</v>
      </c>
      <c r="Y26" s="8">
        <f t="shared" si="0"/>
        <v>4820</v>
      </c>
      <c r="Z26" s="8">
        <f t="shared" si="1"/>
        <v>-366955</v>
      </c>
      <c r="AA26" s="4"/>
      <c r="AB26" s="4"/>
      <c r="AC26" s="16"/>
      <c r="AE26" s="1"/>
    </row>
    <row r="27" spans="1:26" ht="14.25">
      <c r="A27" s="6" t="s">
        <v>75</v>
      </c>
      <c r="B27" s="10">
        <f aca="true" t="shared" si="6" ref="B27:K27">SUM(B3:B26)</f>
        <v>3267840.81</v>
      </c>
      <c r="C27" s="10">
        <f t="shared" si="6"/>
        <v>2644051.0799999996</v>
      </c>
      <c r="D27" s="10">
        <f t="shared" si="6"/>
        <v>5911891.89</v>
      </c>
      <c r="E27" s="10">
        <f t="shared" si="6"/>
        <v>4617350.6</v>
      </c>
      <c r="F27" s="10">
        <f t="shared" si="6"/>
        <v>1661979.4</v>
      </c>
      <c r="G27" s="10">
        <f t="shared" si="6"/>
        <v>6279330</v>
      </c>
      <c r="H27" s="10">
        <f t="shared" si="6"/>
        <v>-3231830</v>
      </c>
      <c r="I27" s="10">
        <f t="shared" si="6"/>
        <v>-2633969</v>
      </c>
      <c r="J27" s="10">
        <f t="shared" si="6"/>
        <v>-180647</v>
      </c>
      <c r="K27" s="10">
        <f t="shared" si="6"/>
        <v>-6046446</v>
      </c>
      <c r="L27" s="10">
        <f aca="true" t="shared" si="7" ref="L27:Z27">SUM(L3:L26)</f>
        <v>52525.22</v>
      </c>
      <c r="M27" s="10">
        <f t="shared" si="7"/>
        <v>19261</v>
      </c>
      <c r="N27" s="10">
        <f t="shared" si="7"/>
        <v>96895</v>
      </c>
      <c r="O27" s="10">
        <f t="shared" si="7"/>
        <v>103500</v>
      </c>
      <c r="P27" s="10">
        <f t="shared" si="7"/>
        <v>373287</v>
      </c>
      <c r="Q27" s="10">
        <f t="shared" si="7"/>
        <v>55740</v>
      </c>
      <c r="R27" s="10">
        <f t="shared" si="7"/>
        <v>0</v>
      </c>
      <c r="S27" s="10">
        <f t="shared" si="7"/>
        <v>49029.2</v>
      </c>
      <c r="T27" s="10">
        <f t="shared" si="7"/>
        <v>10442</v>
      </c>
      <c r="U27" s="10">
        <f t="shared" si="7"/>
        <v>15900</v>
      </c>
      <c r="V27" s="10">
        <f>SUM(V3:V26)</f>
        <v>0</v>
      </c>
      <c r="W27" s="10">
        <f>SUM(W3:W26)</f>
        <v>470892.24</v>
      </c>
      <c r="X27" s="10">
        <f>SUM(X3:X26)</f>
        <v>251245</v>
      </c>
      <c r="Y27" s="10">
        <f t="shared" si="7"/>
        <v>1498716.66</v>
      </c>
      <c r="Z27" s="10">
        <f t="shared" si="7"/>
        <v>-4547729.34</v>
      </c>
    </row>
    <row r="28" spans="1:26" ht="14.25">
      <c r="A28" s="12" t="s">
        <v>80</v>
      </c>
      <c r="B28" s="7"/>
      <c r="C28" s="7"/>
      <c r="D28" s="7"/>
      <c r="E28" s="7"/>
      <c r="F28" s="7"/>
      <c r="G28" s="7"/>
      <c r="H28" s="8">
        <v>-393655</v>
      </c>
      <c r="I28" s="7"/>
      <c r="J28" s="7"/>
      <c r="K28" s="8">
        <f t="shared" si="5"/>
        <v>-393655</v>
      </c>
      <c r="L28" s="7"/>
      <c r="M28" s="8"/>
      <c r="N28" s="8"/>
      <c r="O28" s="7"/>
      <c r="P28" s="7"/>
      <c r="Q28" s="7"/>
      <c r="R28" s="7"/>
      <c r="S28" s="7"/>
      <c r="T28" s="7"/>
      <c r="U28" s="7"/>
      <c r="V28" s="7"/>
      <c r="W28" s="7"/>
      <c r="X28" s="7"/>
      <c r="Y28" s="8">
        <f>SUM(L28:X28)</f>
        <v>0</v>
      </c>
      <c r="Z28" s="8">
        <f>K28+Y28</f>
        <v>-393655</v>
      </c>
    </row>
    <row r="29" spans="1:26" s="5" customFormat="1" ht="14.25">
      <c r="A29" s="13" t="s">
        <v>65</v>
      </c>
      <c r="B29" s="10">
        <f>B27+B28</f>
        <v>3267840.81</v>
      </c>
      <c r="C29" s="10">
        <f aca="true" t="shared" si="8" ref="C29:Z29">C27+C28</f>
        <v>2644051.0799999996</v>
      </c>
      <c r="D29" s="10">
        <f t="shared" si="8"/>
        <v>5911891.89</v>
      </c>
      <c r="E29" s="10">
        <f t="shared" si="8"/>
        <v>4617350.6</v>
      </c>
      <c r="F29" s="10">
        <f t="shared" si="8"/>
        <v>1661979.4</v>
      </c>
      <c r="G29" s="10">
        <f t="shared" si="8"/>
        <v>6279330</v>
      </c>
      <c r="H29" s="10">
        <f t="shared" si="8"/>
        <v>-3625485</v>
      </c>
      <c r="I29" s="10">
        <f t="shared" si="8"/>
        <v>-2633969</v>
      </c>
      <c r="J29" s="10">
        <f>J27+J28</f>
        <v>-180647</v>
      </c>
      <c r="K29" s="10">
        <f>K27+K28</f>
        <v>-6440101</v>
      </c>
      <c r="L29" s="10">
        <f t="shared" si="8"/>
        <v>52525.22</v>
      </c>
      <c r="M29" s="10">
        <f t="shared" si="8"/>
        <v>19261</v>
      </c>
      <c r="N29" s="10">
        <f t="shared" si="8"/>
        <v>96895</v>
      </c>
      <c r="O29" s="10">
        <f t="shared" si="8"/>
        <v>103500</v>
      </c>
      <c r="P29" s="10">
        <f t="shared" si="8"/>
        <v>373287</v>
      </c>
      <c r="Q29" s="10">
        <f t="shared" si="8"/>
        <v>55740</v>
      </c>
      <c r="R29" s="10">
        <f t="shared" si="8"/>
        <v>0</v>
      </c>
      <c r="S29" s="10">
        <f t="shared" si="8"/>
        <v>49029.2</v>
      </c>
      <c r="T29" s="10">
        <f t="shared" si="8"/>
        <v>10442</v>
      </c>
      <c r="U29" s="10">
        <f t="shared" si="8"/>
        <v>15900</v>
      </c>
      <c r="V29" s="10">
        <f>V27+V28</f>
        <v>0</v>
      </c>
      <c r="W29" s="10">
        <f>W27+W28</f>
        <v>470892.24</v>
      </c>
      <c r="X29" s="10">
        <f>X27+X28</f>
        <v>251245</v>
      </c>
      <c r="Y29" s="10">
        <f t="shared" si="8"/>
        <v>1498716.66</v>
      </c>
      <c r="Z29" s="10">
        <f t="shared" si="8"/>
        <v>-4941384.34</v>
      </c>
    </row>
    <row r="30" ht="14.25">
      <c r="G30" s="4"/>
    </row>
    <row r="31" ht="14.25">
      <c r="K31" s="4">
        <f>G23+K23</f>
        <v>1603</v>
      </c>
    </row>
    <row r="32" ht="14.25">
      <c r="G32" s="4">
        <f>G27-G24</f>
        <v>5959901</v>
      </c>
    </row>
    <row r="34" spans="9:10" ht="14.25">
      <c r="I34" s="3"/>
      <c r="J34" s="3"/>
    </row>
  </sheetData>
  <sheetProtection/>
  <mergeCells count="5">
    <mergeCell ref="A1:A2"/>
    <mergeCell ref="E1:G1"/>
    <mergeCell ref="H1:K1"/>
    <mergeCell ref="B1:D1"/>
    <mergeCell ref="Y1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zoomScalePageLayoutView="0" workbookViewId="0" topLeftCell="A1">
      <pane xSplit="1" ySplit="2" topLeftCell="U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1" sqref="A41:IV43"/>
    </sheetView>
  </sheetViews>
  <sheetFormatPr defaultColWidth="9.140625" defaultRowHeight="15"/>
  <cols>
    <col min="1" max="1" width="49.28125" style="1" bestFit="1" customWidth="1"/>
    <col min="2" max="3" width="11.421875" style="0" customWidth="1"/>
    <col min="4" max="5" width="12.140625" style="0" customWidth="1"/>
    <col min="6" max="7" width="11.421875" style="0" customWidth="1"/>
    <col min="8" max="10" width="11.421875" style="0" bestFit="1" customWidth="1"/>
    <col min="11" max="12" width="12.140625" style="0" bestFit="1" customWidth="1"/>
    <col min="13" max="13" width="13.7109375" style="0" bestFit="1" customWidth="1"/>
    <col min="14" max="14" width="12.140625" style="0" bestFit="1" customWidth="1"/>
    <col min="15" max="15" width="10.00390625" style="0" bestFit="1" customWidth="1"/>
    <col min="16" max="17" width="13.7109375" style="0" bestFit="1" customWidth="1"/>
    <col min="18" max="18" width="13.57421875" style="0" bestFit="1" customWidth="1"/>
    <col min="19" max="19" width="8.00390625" style="0" bestFit="1" customWidth="1"/>
    <col min="20" max="20" width="8.421875" style="0" bestFit="1" customWidth="1"/>
    <col min="21" max="21" width="12.140625" style="0" bestFit="1" customWidth="1"/>
    <col min="22" max="22" width="11.421875" style="15" bestFit="1" customWidth="1"/>
    <col min="23" max="23" width="12.140625" style="15" customWidth="1"/>
    <col min="24" max="24" width="10.00390625" style="17" bestFit="1" customWidth="1"/>
    <col min="25" max="25" width="12.140625" style="17" customWidth="1"/>
    <col min="26" max="26" width="12.140625" style="15" customWidth="1"/>
    <col min="27" max="27" width="11.421875" style="0" bestFit="1" customWidth="1"/>
    <col min="28" max="28" width="12.140625" style="0" bestFit="1" customWidth="1"/>
    <col min="30" max="30" width="26.140625" style="0" bestFit="1" customWidth="1"/>
    <col min="40" max="40" width="44.140625" style="0" customWidth="1"/>
    <col min="41" max="42" width="12.57421875" style="1" customWidth="1"/>
    <col min="43" max="43" width="11.28125" style="0" bestFit="1" customWidth="1"/>
    <col min="44" max="44" width="11.28125" style="1" customWidth="1"/>
    <col min="45" max="45" width="11.28125" style="0" bestFit="1" customWidth="1"/>
    <col min="46" max="46" width="10.28125" style="0" bestFit="1" customWidth="1"/>
    <col min="47" max="47" width="26.140625" style="0" bestFit="1" customWidth="1"/>
  </cols>
  <sheetData>
    <row r="1" spans="1:28" s="5" customFormat="1" ht="14.25">
      <c r="A1" s="21" t="s">
        <v>24</v>
      </c>
      <c r="B1" s="21" t="s">
        <v>51</v>
      </c>
      <c r="C1" s="21"/>
      <c r="D1" s="21" t="s">
        <v>52</v>
      </c>
      <c r="E1" s="21"/>
      <c r="F1" s="21" t="s">
        <v>51</v>
      </c>
      <c r="G1" s="21"/>
      <c r="H1" s="21">
        <v>6272</v>
      </c>
      <c r="I1" s="21"/>
      <c r="J1" s="21" t="s">
        <v>63</v>
      </c>
      <c r="K1" s="21">
        <v>1203</v>
      </c>
      <c r="L1" s="21"/>
      <c r="M1" s="21"/>
      <c r="N1" s="9" t="s">
        <v>69</v>
      </c>
      <c r="O1" s="9" t="s">
        <v>70</v>
      </c>
      <c r="P1" s="9" t="s">
        <v>64</v>
      </c>
      <c r="Q1" s="9" t="s">
        <v>77</v>
      </c>
      <c r="R1" s="9" t="s">
        <v>71</v>
      </c>
      <c r="S1" s="9" t="s">
        <v>74</v>
      </c>
      <c r="T1" s="9" t="s">
        <v>72</v>
      </c>
      <c r="U1" s="9" t="s">
        <v>78</v>
      </c>
      <c r="V1" s="9" t="s">
        <v>87</v>
      </c>
      <c r="W1" s="9" t="s">
        <v>89</v>
      </c>
      <c r="X1" s="9" t="s">
        <v>94</v>
      </c>
      <c r="Y1" s="9" t="s">
        <v>92</v>
      </c>
      <c r="Z1" s="9" t="s">
        <v>86</v>
      </c>
      <c r="AA1" s="9" t="s">
        <v>73</v>
      </c>
      <c r="AB1" s="9"/>
    </row>
    <row r="2" spans="1:28" s="5" customFormat="1" ht="14.25">
      <c r="A2" s="21"/>
      <c r="B2" s="9">
        <v>211</v>
      </c>
      <c r="C2" s="9">
        <v>213</v>
      </c>
      <c r="D2" s="9">
        <v>211</v>
      </c>
      <c r="E2" s="9">
        <v>213</v>
      </c>
      <c r="F2" s="9">
        <v>211</v>
      </c>
      <c r="G2" s="9">
        <v>213</v>
      </c>
      <c r="H2" s="9">
        <v>211</v>
      </c>
      <c r="I2" s="9">
        <v>213</v>
      </c>
      <c r="J2" s="21"/>
      <c r="K2" s="9">
        <v>211</v>
      </c>
      <c r="L2" s="9">
        <v>213</v>
      </c>
      <c r="M2" s="9" t="s">
        <v>63</v>
      </c>
      <c r="N2" s="9">
        <v>221</v>
      </c>
      <c r="O2" s="9">
        <v>224</v>
      </c>
      <c r="P2" s="9">
        <v>225</v>
      </c>
      <c r="Q2" s="9">
        <v>225</v>
      </c>
      <c r="R2" s="9">
        <v>226</v>
      </c>
      <c r="S2" s="9">
        <v>340</v>
      </c>
      <c r="T2" s="9">
        <v>340</v>
      </c>
      <c r="U2" s="9" t="s">
        <v>93</v>
      </c>
      <c r="V2" s="9" t="s">
        <v>85</v>
      </c>
      <c r="W2" s="9">
        <v>212</v>
      </c>
      <c r="X2" s="9">
        <v>310</v>
      </c>
      <c r="Y2" s="9">
        <v>225</v>
      </c>
      <c r="Z2" s="9">
        <v>226</v>
      </c>
      <c r="AA2" s="9"/>
      <c r="AB2" s="9"/>
    </row>
    <row r="3" spans="1:44" ht="14.25">
      <c r="A3" s="7" t="s">
        <v>26</v>
      </c>
      <c r="B3" s="8">
        <v>86023.7</v>
      </c>
      <c r="C3" s="8">
        <v>101070.98</v>
      </c>
      <c r="D3" s="8"/>
      <c r="E3" s="8"/>
      <c r="F3" s="8">
        <f>B3+D3</f>
        <v>86023.7</v>
      </c>
      <c r="G3" s="8">
        <f>C3+E3</f>
        <v>101070.98</v>
      </c>
      <c r="H3" s="8">
        <v>84011.84</v>
      </c>
      <c r="I3" s="8">
        <v>103081.16</v>
      </c>
      <c r="J3" s="8">
        <v>187093</v>
      </c>
      <c r="K3" s="8">
        <v>-86023</v>
      </c>
      <c r="L3" s="8">
        <v>-101070</v>
      </c>
      <c r="M3" s="8">
        <f>SUM(K3:L3)</f>
        <v>-187093</v>
      </c>
      <c r="N3" s="8">
        <v>4399</v>
      </c>
      <c r="O3" s="8">
        <v>27000</v>
      </c>
      <c r="P3" s="8">
        <v>30000</v>
      </c>
      <c r="Q3" s="8"/>
      <c r="R3" s="8"/>
      <c r="S3" s="8"/>
      <c r="T3" s="8"/>
      <c r="U3" s="8"/>
      <c r="V3" s="8"/>
      <c r="W3" s="8"/>
      <c r="X3" s="8"/>
      <c r="Y3" s="8">
        <v>43200</v>
      </c>
      <c r="Z3" s="8">
        <v>81006</v>
      </c>
      <c r="AA3" s="8">
        <f aca="true" t="shared" si="0" ref="AA3:AA36">SUM(N3:Z3)</f>
        <v>185605</v>
      </c>
      <c r="AB3" s="8">
        <f aca="true" t="shared" si="1" ref="AB3:AB36">M3+AA3</f>
        <v>-1488</v>
      </c>
      <c r="AC3" s="16"/>
      <c r="AD3" s="4"/>
      <c r="AJ3" s="1"/>
      <c r="AK3" s="1"/>
      <c r="AL3" s="1"/>
      <c r="AO3"/>
      <c r="AQ3" s="14"/>
      <c r="AR3"/>
    </row>
    <row r="4" spans="1:55" ht="14.25">
      <c r="A4" s="7" t="s">
        <v>27</v>
      </c>
      <c r="B4" s="8">
        <v>273400.81</v>
      </c>
      <c r="C4" s="8">
        <v>217121.03</v>
      </c>
      <c r="D4" s="8">
        <v>-135921</v>
      </c>
      <c r="E4" s="8">
        <v>-135921</v>
      </c>
      <c r="F4" s="8">
        <f aca="true" t="shared" si="2" ref="F4:F36">B4+D4</f>
        <v>137479.81</v>
      </c>
      <c r="G4" s="8">
        <f aca="true" t="shared" si="3" ref="G4:G36">C4+E4</f>
        <v>81200.03</v>
      </c>
      <c r="H4" s="8">
        <v>118303</v>
      </c>
      <c r="I4" s="8">
        <v>100376</v>
      </c>
      <c r="J4" s="8">
        <v>218679</v>
      </c>
      <c r="K4" s="8">
        <v>-137479</v>
      </c>
      <c r="L4" s="8">
        <v>-81200</v>
      </c>
      <c r="M4" s="8">
        <f aca="true" t="shared" si="4" ref="M4:M36">SUM(K4:L4)</f>
        <v>-218679</v>
      </c>
      <c r="N4" s="8">
        <v>0</v>
      </c>
      <c r="O4" s="8">
        <v>0</v>
      </c>
      <c r="P4" s="8">
        <v>5000</v>
      </c>
      <c r="Q4" s="8"/>
      <c r="R4" s="8">
        <v>14118</v>
      </c>
      <c r="S4" s="8"/>
      <c r="T4" s="8"/>
      <c r="U4" s="8">
        <v>44388</v>
      </c>
      <c r="V4" s="8"/>
      <c r="W4" s="8"/>
      <c r="X4" s="8"/>
      <c r="Y4" s="8">
        <v>48000</v>
      </c>
      <c r="Z4" s="8">
        <v>0</v>
      </c>
      <c r="AA4" s="8">
        <f t="shared" si="0"/>
        <v>111506</v>
      </c>
      <c r="AB4" s="8">
        <f t="shared" si="1"/>
        <v>-107173</v>
      </c>
      <c r="AC4" s="16"/>
      <c r="AD4" s="4"/>
      <c r="AI4" s="1"/>
      <c r="AJ4" s="1"/>
      <c r="AK4" s="1"/>
      <c r="AL4" s="1"/>
      <c r="AQ4" s="4"/>
      <c r="AR4"/>
      <c r="AT4" s="1"/>
      <c r="AX4" s="1"/>
      <c r="BA4" s="2"/>
      <c r="BB4" s="15"/>
      <c r="BC4" s="17"/>
    </row>
    <row r="5" spans="1:55" ht="14.25">
      <c r="A5" s="6" t="s">
        <v>55</v>
      </c>
      <c r="B5" s="8">
        <v>563739.88</v>
      </c>
      <c r="C5" s="8">
        <v>231287.83</v>
      </c>
      <c r="D5" s="8">
        <f>-563739.88</f>
        <v>-563739.88</v>
      </c>
      <c r="E5" s="8">
        <v>-231287.83</v>
      </c>
      <c r="F5" s="8">
        <f t="shared" si="2"/>
        <v>0</v>
      </c>
      <c r="G5" s="8">
        <f t="shared" si="3"/>
        <v>0</v>
      </c>
      <c r="H5" s="8"/>
      <c r="I5" s="8"/>
      <c r="J5" s="8">
        <v>0</v>
      </c>
      <c r="K5" s="8">
        <v>0</v>
      </c>
      <c r="L5" s="8">
        <v>0</v>
      </c>
      <c r="M5" s="8">
        <f t="shared" si="4"/>
        <v>0</v>
      </c>
      <c r="N5" s="8">
        <v>0</v>
      </c>
      <c r="O5" s="8">
        <v>27600</v>
      </c>
      <c r="P5" s="8">
        <v>76396</v>
      </c>
      <c r="Q5" s="8"/>
      <c r="R5" s="8">
        <v>69696</v>
      </c>
      <c r="S5" s="8"/>
      <c r="T5" s="8"/>
      <c r="U5" s="8"/>
      <c r="V5" s="8"/>
      <c r="W5" s="8">
        <v>27000</v>
      </c>
      <c r="X5" s="8"/>
      <c r="Y5" s="8">
        <v>36000</v>
      </c>
      <c r="Z5" s="8">
        <v>103186</v>
      </c>
      <c r="AA5" s="8">
        <f t="shared" si="0"/>
        <v>339878</v>
      </c>
      <c r="AB5" s="8">
        <f t="shared" si="1"/>
        <v>339878</v>
      </c>
      <c r="AC5" s="16"/>
      <c r="AD5" s="4"/>
      <c r="AI5" s="1"/>
      <c r="AJ5" s="1"/>
      <c r="AK5" s="1"/>
      <c r="AL5" s="1"/>
      <c r="AQ5" s="4"/>
      <c r="AR5" s="4"/>
      <c r="AT5" s="1"/>
      <c r="AX5" s="1"/>
      <c r="BA5" s="2"/>
      <c r="BB5" s="15"/>
      <c r="BC5" s="17"/>
    </row>
    <row r="6" spans="1:55" ht="14.25">
      <c r="A6" s="7" t="s">
        <v>28</v>
      </c>
      <c r="B6" s="8">
        <v>6249.65</v>
      </c>
      <c r="C6" s="8">
        <v>69.1</v>
      </c>
      <c r="D6" s="8"/>
      <c r="E6" s="8"/>
      <c r="F6" s="8">
        <f t="shared" si="2"/>
        <v>6249.65</v>
      </c>
      <c r="G6" s="8">
        <f t="shared" si="3"/>
        <v>69.1</v>
      </c>
      <c r="H6" s="8">
        <v>6249</v>
      </c>
      <c r="I6" s="8">
        <v>69</v>
      </c>
      <c r="J6" s="8">
        <v>6318</v>
      </c>
      <c r="K6" s="8">
        <v>-6249</v>
      </c>
      <c r="L6" s="8">
        <v>-69</v>
      </c>
      <c r="M6" s="8">
        <f t="shared" si="4"/>
        <v>-6318</v>
      </c>
      <c r="N6" s="8">
        <v>0</v>
      </c>
      <c r="O6" s="8">
        <v>0</v>
      </c>
      <c r="P6" s="8">
        <v>25900</v>
      </c>
      <c r="Q6" s="8"/>
      <c r="R6" s="8">
        <v>9500</v>
      </c>
      <c r="S6" s="8"/>
      <c r="T6" s="8"/>
      <c r="U6" s="8"/>
      <c r="V6" s="8"/>
      <c r="W6" s="8"/>
      <c r="X6" s="8"/>
      <c r="Y6" s="8">
        <v>99360</v>
      </c>
      <c r="Z6" s="8">
        <v>78502</v>
      </c>
      <c r="AA6" s="8">
        <f t="shared" si="0"/>
        <v>213262</v>
      </c>
      <c r="AB6" s="8">
        <f t="shared" si="1"/>
        <v>206944</v>
      </c>
      <c r="AC6" s="16"/>
      <c r="AD6" s="4"/>
      <c r="AI6" s="1"/>
      <c r="AJ6" s="1"/>
      <c r="AK6" s="1"/>
      <c r="AL6" s="1"/>
      <c r="AO6"/>
      <c r="AQ6" s="14"/>
      <c r="AR6"/>
      <c r="AT6" s="1"/>
      <c r="AX6" s="1"/>
      <c r="BA6" s="2"/>
      <c r="BB6" s="15"/>
      <c r="BC6" s="17"/>
    </row>
    <row r="7" spans="1:55" ht="14.25">
      <c r="A7" s="6" t="s">
        <v>53</v>
      </c>
      <c r="B7" s="8">
        <v>10675.17</v>
      </c>
      <c r="C7" s="8">
        <v>147541.14</v>
      </c>
      <c r="D7" s="8"/>
      <c r="E7" s="8"/>
      <c r="F7" s="8">
        <f t="shared" si="2"/>
        <v>10675.17</v>
      </c>
      <c r="G7" s="8">
        <f t="shared" si="3"/>
        <v>147541.14</v>
      </c>
      <c r="H7" s="8">
        <v>109103</v>
      </c>
      <c r="I7" s="8">
        <v>49113</v>
      </c>
      <c r="J7" s="8">
        <v>158216</v>
      </c>
      <c r="K7" s="8">
        <v>-10675</v>
      </c>
      <c r="L7" s="8">
        <v>-147541</v>
      </c>
      <c r="M7" s="8">
        <f t="shared" si="4"/>
        <v>-158216</v>
      </c>
      <c r="N7" s="8">
        <v>0</v>
      </c>
      <c r="O7" s="8">
        <v>27000</v>
      </c>
      <c r="P7" s="8">
        <v>33600</v>
      </c>
      <c r="Q7" s="8"/>
      <c r="R7" s="8">
        <v>78648</v>
      </c>
      <c r="S7" s="8"/>
      <c r="T7" s="8"/>
      <c r="U7" s="8">
        <v>10100</v>
      </c>
      <c r="V7" s="8"/>
      <c r="W7" s="8"/>
      <c r="X7" s="8"/>
      <c r="Y7" s="8">
        <v>42000</v>
      </c>
      <c r="Z7" s="8">
        <v>69369</v>
      </c>
      <c r="AA7" s="8">
        <f t="shared" si="0"/>
        <v>260717</v>
      </c>
      <c r="AB7" s="8">
        <f t="shared" si="1"/>
        <v>102501</v>
      </c>
      <c r="AC7" s="16"/>
      <c r="AD7" s="4"/>
      <c r="AI7" s="1"/>
      <c r="AJ7" s="1"/>
      <c r="AK7" s="1"/>
      <c r="AL7" s="1"/>
      <c r="AQ7" s="4"/>
      <c r="AR7" s="4"/>
      <c r="AT7" s="1"/>
      <c r="AX7" s="1"/>
      <c r="BA7" s="2"/>
      <c r="BB7" s="15"/>
      <c r="BC7" s="17"/>
    </row>
    <row r="8" spans="1:55" ht="14.25">
      <c r="A8" s="6" t="s">
        <v>54</v>
      </c>
      <c r="B8" s="8">
        <v>152640.27</v>
      </c>
      <c r="C8" s="8">
        <v>15005.87</v>
      </c>
      <c r="D8" s="8"/>
      <c r="E8" s="8"/>
      <c r="F8" s="8">
        <f t="shared" si="2"/>
        <v>152640.27</v>
      </c>
      <c r="G8" s="8">
        <f t="shared" si="3"/>
        <v>15005.87</v>
      </c>
      <c r="H8" s="8">
        <v>152640</v>
      </c>
      <c r="I8" s="8">
        <v>15005</v>
      </c>
      <c r="J8" s="8">
        <v>167645</v>
      </c>
      <c r="K8" s="8">
        <v>-152640</v>
      </c>
      <c r="L8" s="8">
        <v>-15005</v>
      </c>
      <c r="M8" s="8">
        <f t="shared" si="4"/>
        <v>-167645</v>
      </c>
      <c r="N8" s="8">
        <v>1433</v>
      </c>
      <c r="O8" s="8">
        <v>42000</v>
      </c>
      <c r="P8" s="8">
        <v>16100</v>
      </c>
      <c r="Q8" s="8"/>
      <c r="R8" s="8">
        <v>30073</v>
      </c>
      <c r="S8" s="8"/>
      <c r="T8" s="8"/>
      <c r="U8" s="8"/>
      <c r="V8" s="8"/>
      <c r="W8" s="8"/>
      <c r="X8" s="8"/>
      <c r="Y8" s="8">
        <v>45880</v>
      </c>
      <c r="Z8" s="8">
        <v>103517</v>
      </c>
      <c r="AA8" s="8">
        <f t="shared" si="0"/>
        <v>239003</v>
      </c>
      <c r="AB8" s="8">
        <f t="shared" si="1"/>
        <v>71358</v>
      </c>
      <c r="AC8" s="16"/>
      <c r="AD8" s="4"/>
      <c r="AI8" s="1"/>
      <c r="AJ8" s="1"/>
      <c r="AK8" s="1"/>
      <c r="AL8" s="1"/>
      <c r="AQ8" s="4"/>
      <c r="AR8" s="4"/>
      <c r="AT8" s="1"/>
      <c r="AX8" s="1"/>
      <c r="BA8" s="2"/>
      <c r="BB8" s="15"/>
      <c r="BC8" s="17"/>
    </row>
    <row r="9" spans="1:55" ht="14.25">
      <c r="A9" s="7" t="s">
        <v>31</v>
      </c>
      <c r="B9" s="8">
        <v>11589.19</v>
      </c>
      <c r="C9" s="8">
        <v>4377.31</v>
      </c>
      <c r="D9" s="8"/>
      <c r="E9" s="8"/>
      <c r="F9" s="8">
        <f t="shared" si="2"/>
        <v>11589.19</v>
      </c>
      <c r="G9" s="8">
        <f t="shared" si="3"/>
        <v>4377.31</v>
      </c>
      <c r="H9" s="8">
        <v>15966</v>
      </c>
      <c r="I9" s="8"/>
      <c r="J9" s="8">
        <v>15966</v>
      </c>
      <c r="K9" s="8">
        <v>-11589</v>
      </c>
      <c r="L9" s="8">
        <v>-4377</v>
      </c>
      <c r="M9" s="8">
        <f t="shared" si="4"/>
        <v>-15966</v>
      </c>
      <c r="N9" s="8">
        <v>0</v>
      </c>
      <c r="O9" s="8">
        <v>0</v>
      </c>
      <c r="P9" s="8">
        <v>43200</v>
      </c>
      <c r="Q9" s="8"/>
      <c r="R9" s="8">
        <v>41800</v>
      </c>
      <c r="S9" s="8"/>
      <c r="T9" s="8"/>
      <c r="U9" s="8"/>
      <c r="V9" s="8"/>
      <c r="W9" s="8"/>
      <c r="X9" s="8"/>
      <c r="Y9" s="8">
        <v>244860</v>
      </c>
      <c r="Z9" s="8">
        <v>30467</v>
      </c>
      <c r="AA9" s="8">
        <f t="shared" si="0"/>
        <v>360327</v>
      </c>
      <c r="AB9" s="8">
        <f t="shared" si="1"/>
        <v>344361</v>
      </c>
      <c r="AC9" s="16"/>
      <c r="AD9" s="4"/>
      <c r="AE9" s="1"/>
      <c r="AI9" s="1"/>
      <c r="AJ9" s="1"/>
      <c r="AK9" s="1"/>
      <c r="AL9" s="1"/>
      <c r="AQ9" s="4"/>
      <c r="AR9" s="4"/>
      <c r="AT9" s="1"/>
      <c r="AX9" s="1"/>
      <c r="BA9" s="2"/>
      <c r="BB9" s="15"/>
      <c r="BC9" s="17"/>
    </row>
    <row r="10" spans="1:55" ht="14.25">
      <c r="A10" s="7" t="s">
        <v>32</v>
      </c>
      <c r="B10" s="8">
        <v>4272.87</v>
      </c>
      <c r="C10" s="8">
        <v>314668.33</v>
      </c>
      <c r="D10" s="8"/>
      <c r="E10" s="8">
        <v>-272721</v>
      </c>
      <c r="F10" s="8">
        <f t="shared" si="2"/>
        <v>4272.87</v>
      </c>
      <c r="G10" s="8">
        <f t="shared" si="3"/>
        <v>41947.330000000016</v>
      </c>
      <c r="H10" s="8">
        <v>46219</v>
      </c>
      <c r="I10" s="8"/>
      <c r="J10" s="8">
        <v>46219</v>
      </c>
      <c r="K10" s="8">
        <v>-4272</v>
      </c>
      <c r="L10" s="8">
        <v>-41947</v>
      </c>
      <c r="M10" s="8">
        <f t="shared" si="4"/>
        <v>-46219</v>
      </c>
      <c r="N10" s="8">
        <v>0</v>
      </c>
      <c r="O10" s="8">
        <v>40000</v>
      </c>
      <c r="P10" s="8">
        <v>0</v>
      </c>
      <c r="Q10" s="8"/>
      <c r="R10" s="8">
        <v>15511</v>
      </c>
      <c r="S10" s="8"/>
      <c r="T10" s="8"/>
      <c r="U10" s="8"/>
      <c r="V10" s="8"/>
      <c r="W10" s="8"/>
      <c r="X10" s="8"/>
      <c r="Y10" s="8">
        <v>43200</v>
      </c>
      <c r="Z10" s="8">
        <v>118172</v>
      </c>
      <c r="AA10" s="8">
        <f t="shared" si="0"/>
        <v>216883</v>
      </c>
      <c r="AB10" s="8">
        <f t="shared" si="1"/>
        <v>170664</v>
      </c>
      <c r="AC10" s="16"/>
      <c r="AD10" s="4"/>
      <c r="AE10" s="1"/>
      <c r="AI10" s="1"/>
      <c r="AJ10" s="1"/>
      <c r="AK10" s="1"/>
      <c r="AL10" s="1"/>
      <c r="AO10"/>
      <c r="AQ10" s="14"/>
      <c r="AR10" s="14"/>
      <c r="AT10" s="1"/>
      <c r="AX10" s="1"/>
      <c r="BA10" s="2"/>
      <c r="BB10" s="15"/>
      <c r="BC10" s="17"/>
    </row>
    <row r="11" spans="1:55" ht="14.25">
      <c r="A11" s="7" t="s">
        <v>34</v>
      </c>
      <c r="B11" s="8">
        <v>766097.19</v>
      </c>
      <c r="C11" s="8">
        <v>519442.34</v>
      </c>
      <c r="D11" s="8">
        <v>-271850</v>
      </c>
      <c r="E11" s="8">
        <v>-443642</v>
      </c>
      <c r="F11" s="8">
        <f t="shared" si="2"/>
        <v>494247.18999999994</v>
      </c>
      <c r="G11" s="8">
        <f t="shared" si="3"/>
        <v>75800.34000000003</v>
      </c>
      <c r="H11" s="8">
        <v>515162</v>
      </c>
      <c r="I11" s="8">
        <v>54885</v>
      </c>
      <c r="J11" s="8">
        <v>570047</v>
      </c>
      <c r="K11" s="8">
        <v>-494247</v>
      </c>
      <c r="L11" s="8">
        <v>-75800</v>
      </c>
      <c r="M11" s="8">
        <f t="shared" si="4"/>
        <v>-570047</v>
      </c>
      <c r="N11" s="8">
        <v>0</v>
      </c>
      <c r="O11" s="8">
        <v>0</v>
      </c>
      <c r="P11" s="8">
        <v>43200</v>
      </c>
      <c r="Q11" s="8"/>
      <c r="R11" s="8">
        <v>33602</v>
      </c>
      <c r="S11" s="8"/>
      <c r="T11" s="8"/>
      <c r="U11" s="8">
        <v>29126</v>
      </c>
      <c r="V11" s="8"/>
      <c r="W11" s="8"/>
      <c r="X11" s="8"/>
      <c r="Y11" s="8">
        <v>51840</v>
      </c>
      <c r="Z11" s="8">
        <v>162224</v>
      </c>
      <c r="AA11" s="8">
        <f t="shared" si="0"/>
        <v>319992</v>
      </c>
      <c r="AB11" s="8">
        <f t="shared" si="1"/>
        <v>-250055</v>
      </c>
      <c r="AC11" s="16"/>
      <c r="AD11" s="4"/>
      <c r="AI11" s="1"/>
      <c r="AJ11" s="1"/>
      <c r="AK11" s="1"/>
      <c r="AL11" s="1"/>
      <c r="AO11"/>
      <c r="AQ11" s="14"/>
      <c r="AR11" s="14"/>
      <c r="AT11" s="1"/>
      <c r="AX11" s="1"/>
      <c r="BA11" s="2"/>
      <c r="BB11" s="15"/>
      <c r="BC11" s="17"/>
    </row>
    <row r="12" spans="1:55" ht="14.25">
      <c r="A12" s="7" t="s">
        <v>33</v>
      </c>
      <c r="B12" s="8">
        <v>335527.55</v>
      </c>
      <c r="C12" s="8">
        <v>134960.11</v>
      </c>
      <c r="D12" s="8"/>
      <c r="E12" s="8"/>
      <c r="F12" s="8">
        <f t="shared" si="2"/>
        <v>335527.55</v>
      </c>
      <c r="G12" s="8">
        <f t="shared" si="3"/>
        <v>134960.11</v>
      </c>
      <c r="H12" s="8">
        <v>368727</v>
      </c>
      <c r="I12" s="8">
        <v>101760</v>
      </c>
      <c r="J12" s="8">
        <v>470487</v>
      </c>
      <c r="K12" s="8">
        <v>-335527</v>
      </c>
      <c r="L12" s="8">
        <v>-134960</v>
      </c>
      <c r="M12" s="8">
        <f t="shared" si="4"/>
        <v>-470487</v>
      </c>
      <c r="N12" s="8">
        <v>0</v>
      </c>
      <c r="O12" s="8">
        <v>0</v>
      </c>
      <c r="P12" s="8">
        <v>0</v>
      </c>
      <c r="Q12" s="8"/>
      <c r="R12" s="8">
        <v>0</v>
      </c>
      <c r="S12" s="8"/>
      <c r="T12" s="8"/>
      <c r="U12" s="8">
        <v>10788</v>
      </c>
      <c r="V12" s="8"/>
      <c r="W12" s="8"/>
      <c r="X12" s="8">
        <f>150000+414500</f>
        <v>564500</v>
      </c>
      <c r="Y12" s="8"/>
      <c r="Z12" s="8">
        <v>0</v>
      </c>
      <c r="AA12" s="8">
        <f t="shared" si="0"/>
        <v>575288</v>
      </c>
      <c r="AB12" s="8">
        <f t="shared" si="1"/>
        <v>104801</v>
      </c>
      <c r="AC12" s="16"/>
      <c r="AD12" s="4"/>
      <c r="AI12" s="1"/>
      <c r="AJ12" s="1"/>
      <c r="AK12" s="1"/>
      <c r="AL12" s="1"/>
      <c r="AQ12" s="4"/>
      <c r="AR12" s="4"/>
      <c r="AT12" s="1"/>
      <c r="AX12" s="1"/>
      <c r="BA12" s="2"/>
      <c r="BB12" s="15"/>
      <c r="BC12" s="17"/>
    </row>
    <row r="13" spans="1:55" ht="14.25">
      <c r="A13" s="7" t="s">
        <v>30</v>
      </c>
      <c r="B13" s="8">
        <v>488448.82</v>
      </c>
      <c r="C13" s="8">
        <v>482525.04</v>
      </c>
      <c r="D13" s="8">
        <v>-160897</v>
      </c>
      <c r="E13" s="8">
        <v>-160898</v>
      </c>
      <c r="F13" s="8">
        <f t="shared" si="2"/>
        <v>327551.82</v>
      </c>
      <c r="G13" s="8">
        <f t="shared" si="3"/>
        <v>321627.04</v>
      </c>
      <c r="H13" s="8">
        <v>498600.61</v>
      </c>
      <c r="I13" s="8">
        <v>150577.39</v>
      </c>
      <c r="J13" s="8">
        <v>649178</v>
      </c>
      <c r="K13" s="8">
        <v>-327551</v>
      </c>
      <c r="L13" s="8">
        <v>-321627</v>
      </c>
      <c r="M13" s="8">
        <f t="shared" si="4"/>
        <v>-649178</v>
      </c>
      <c r="N13" s="8">
        <v>0</v>
      </c>
      <c r="O13" s="8">
        <v>56000</v>
      </c>
      <c r="P13" s="8">
        <v>0</v>
      </c>
      <c r="Q13" s="8"/>
      <c r="R13" s="8">
        <v>32811</v>
      </c>
      <c r="S13" s="8"/>
      <c r="T13" s="8"/>
      <c r="U13" s="8"/>
      <c r="V13" s="8"/>
      <c r="W13" s="8">
        <v>32735</v>
      </c>
      <c r="X13" s="8"/>
      <c r="Y13" s="8"/>
      <c r="Z13" s="8">
        <v>6637</v>
      </c>
      <c r="AA13" s="8">
        <f t="shared" si="0"/>
        <v>128183</v>
      </c>
      <c r="AB13" s="8">
        <f t="shared" si="1"/>
        <v>-520995</v>
      </c>
      <c r="AC13" s="16"/>
      <c r="AD13" s="4"/>
      <c r="AE13" s="1"/>
      <c r="AI13" s="1"/>
      <c r="AJ13" s="1"/>
      <c r="AK13" s="1"/>
      <c r="AL13" s="1"/>
      <c r="AQ13" s="14"/>
      <c r="AR13" s="14"/>
      <c r="AT13" s="1"/>
      <c r="AX13" s="1"/>
      <c r="BA13" s="2"/>
      <c r="BB13" s="15"/>
      <c r="BC13" s="17"/>
    </row>
    <row r="14" spans="1:55" ht="14.25">
      <c r="A14" s="7" t="s">
        <v>35</v>
      </c>
      <c r="B14" s="8">
        <v>0</v>
      </c>
      <c r="C14" s="8">
        <v>156860.16</v>
      </c>
      <c r="D14" s="8"/>
      <c r="E14" s="8"/>
      <c r="F14" s="8">
        <f t="shared" si="2"/>
        <v>0</v>
      </c>
      <c r="G14" s="8">
        <f t="shared" si="3"/>
        <v>156860.16</v>
      </c>
      <c r="H14" s="8">
        <v>120476</v>
      </c>
      <c r="I14" s="8">
        <v>36384</v>
      </c>
      <c r="J14" s="8">
        <v>156860</v>
      </c>
      <c r="K14" s="8">
        <v>0</v>
      </c>
      <c r="L14" s="8">
        <v>-156860</v>
      </c>
      <c r="M14" s="8">
        <f t="shared" si="4"/>
        <v>-156860</v>
      </c>
      <c r="N14" s="8">
        <v>0</v>
      </c>
      <c r="O14" s="8">
        <v>63000</v>
      </c>
      <c r="P14" s="8">
        <v>103232</v>
      </c>
      <c r="Q14" s="8"/>
      <c r="R14" s="8">
        <v>47259</v>
      </c>
      <c r="S14" s="8"/>
      <c r="T14" s="8"/>
      <c r="U14" s="8"/>
      <c r="V14" s="8"/>
      <c r="W14" s="8"/>
      <c r="X14" s="8"/>
      <c r="Y14" s="8">
        <v>47239</v>
      </c>
      <c r="Z14" s="8">
        <v>75553</v>
      </c>
      <c r="AA14" s="8">
        <f t="shared" si="0"/>
        <v>336283</v>
      </c>
      <c r="AB14" s="8">
        <f t="shared" si="1"/>
        <v>179423</v>
      </c>
      <c r="AC14" s="16"/>
      <c r="AD14" s="4"/>
      <c r="AE14" s="1"/>
      <c r="AI14" s="1"/>
      <c r="AJ14" s="1"/>
      <c r="AK14" s="1"/>
      <c r="AL14" s="1"/>
      <c r="AQ14" s="4"/>
      <c r="AR14" s="4"/>
      <c r="AT14" s="1"/>
      <c r="AX14" s="1"/>
      <c r="BA14" s="2"/>
      <c r="BB14" s="15"/>
      <c r="BC14" s="17"/>
    </row>
    <row r="15" spans="1:55" ht="14.25">
      <c r="A15" s="7" t="s">
        <v>29</v>
      </c>
      <c r="B15" s="8">
        <v>32045.53</v>
      </c>
      <c r="C15" s="8">
        <v>0</v>
      </c>
      <c r="D15" s="8"/>
      <c r="E15" s="8"/>
      <c r="F15" s="8">
        <f t="shared" si="2"/>
        <v>32045.53</v>
      </c>
      <c r="G15" s="8">
        <f t="shared" si="3"/>
        <v>0</v>
      </c>
      <c r="H15" s="8">
        <v>32045</v>
      </c>
      <c r="I15" s="8"/>
      <c r="J15" s="8">
        <v>32045</v>
      </c>
      <c r="K15" s="8">
        <v>-32045</v>
      </c>
      <c r="L15" s="8">
        <v>0</v>
      </c>
      <c r="M15" s="8">
        <f t="shared" si="4"/>
        <v>-32045</v>
      </c>
      <c r="N15" s="8">
        <v>0</v>
      </c>
      <c r="O15" s="8">
        <v>0</v>
      </c>
      <c r="P15" s="8">
        <v>0</v>
      </c>
      <c r="Q15" s="8"/>
      <c r="R15" s="8">
        <v>9000</v>
      </c>
      <c r="S15" s="8"/>
      <c r="T15" s="8"/>
      <c r="U15" s="8"/>
      <c r="V15" s="8"/>
      <c r="W15" s="8"/>
      <c r="X15" s="8"/>
      <c r="Y15" s="8"/>
      <c r="Z15" s="8">
        <v>0</v>
      </c>
      <c r="AA15" s="8">
        <f t="shared" si="0"/>
        <v>9000</v>
      </c>
      <c r="AB15" s="8">
        <f t="shared" si="1"/>
        <v>-23045</v>
      </c>
      <c r="AC15" s="16"/>
      <c r="AD15" s="4"/>
      <c r="AI15" s="1"/>
      <c r="AJ15" s="1"/>
      <c r="AK15" s="1"/>
      <c r="AL15" s="1"/>
      <c r="AQ15" s="4"/>
      <c r="AR15" s="4"/>
      <c r="AT15" s="1"/>
      <c r="AX15" s="1"/>
      <c r="BA15" s="2"/>
      <c r="BB15" s="15"/>
      <c r="BC15" s="17"/>
    </row>
    <row r="16" spans="1:55" ht="14.25">
      <c r="A16" s="7" t="s">
        <v>36</v>
      </c>
      <c r="B16" s="8">
        <v>354154.94</v>
      </c>
      <c r="C16" s="8">
        <v>182967.31</v>
      </c>
      <c r="D16" s="8">
        <v>-199032.69</v>
      </c>
      <c r="E16" s="8">
        <v>-182967.31</v>
      </c>
      <c r="F16" s="8">
        <f t="shared" si="2"/>
        <v>155122.25</v>
      </c>
      <c r="G16" s="8">
        <f t="shared" si="3"/>
        <v>0</v>
      </c>
      <c r="H16" s="8">
        <v>121100</v>
      </c>
      <c r="I16" s="8">
        <v>34022</v>
      </c>
      <c r="J16" s="8">
        <v>155122</v>
      </c>
      <c r="K16" s="8">
        <v>-155122</v>
      </c>
      <c r="L16" s="8">
        <v>0</v>
      </c>
      <c r="M16" s="8">
        <f t="shared" si="4"/>
        <v>-155122</v>
      </c>
      <c r="N16" s="8">
        <v>0</v>
      </c>
      <c r="O16" s="8">
        <v>22500</v>
      </c>
      <c r="P16" s="8">
        <v>0</v>
      </c>
      <c r="Q16" s="8"/>
      <c r="R16" s="8">
        <v>62772</v>
      </c>
      <c r="S16" s="8"/>
      <c r="T16" s="8"/>
      <c r="U16" s="8"/>
      <c r="V16" s="8"/>
      <c r="W16" s="8"/>
      <c r="X16" s="8"/>
      <c r="Y16" s="8">
        <v>18000</v>
      </c>
      <c r="Z16" s="8">
        <v>0</v>
      </c>
      <c r="AA16" s="8">
        <f t="shared" si="0"/>
        <v>103272</v>
      </c>
      <c r="AB16" s="8">
        <f t="shared" si="1"/>
        <v>-51850</v>
      </c>
      <c r="AC16" s="16"/>
      <c r="AD16" s="4"/>
      <c r="AI16" s="1"/>
      <c r="AJ16" s="1"/>
      <c r="AK16" s="1"/>
      <c r="AL16" s="1"/>
      <c r="AQ16" s="4"/>
      <c r="AR16" s="4"/>
      <c r="AT16" s="1"/>
      <c r="AX16" s="1"/>
      <c r="BA16" s="2"/>
      <c r="BB16" s="15"/>
      <c r="BC16" s="17"/>
    </row>
    <row r="17" spans="1:55" ht="14.25">
      <c r="A17" s="7" t="s">
        <v>37</v>
      </c>
      <c r="B17" s="8">
        <v>18514.13</v>
      </c>
      <c r="C17" s="8">
        <v>173606.61</v>
      </c>
      <c r="D17" s="8"/>
      <c r="E17" s="8"/>
      <c r="F17" s="8">
        <f t="shared" si="2"/>
        <v>18514.13</v>
      </c>
      <c r="G17" s="8">
        <f t="shared" si="3"/>
        <v>173606.61</v>
      </c>
      <c r="H17" s="8">
        <v>147557</v>
      </c>
      <c r="I17" s="8">
        <v>44563</v>
      </c>
      <c r="J17" s="8">
        <v>192120</v>
      </c>
      <c r="K17" s="8">
        <v>-18514</v>
      </c>
      <c r="L17" s="8">
        <v>-173606</v>
      </c>
      <c r="M17" s="8">
        <f t="shared" si="4"/>
        <v>-192120</v>
      </c>
      <c r="N17" s="8">
        <v>0</v>
      </c>
      <c r="O17" s="8">
        <v>0</v>
      </c>
      <c r="P17" s="8">
        <v>60000</v>
      </c>
      <c r="Q17" s="8"/>
      <c r="R17" s="8">
        <v>25334</v>
      </c>
      <c r="S17" s="8"/>
      <c r="T17" s="8"/>
      <c r="U17" s="8">
        <v>14987</v>
      </c>
      <c r="V17" s="8"/>
      <c r="W17" s="8">
        <v>0</v>
      </c>
      <c r="X17" s="8"/>
      <c r="Y17" s="8">
        <v>51840</v>
      </c>
      <c r="Z17" s="8">
        <v>0</v>
      </c>
      <c r="AA17" s="8">
        <f t="shared" si="0"/>
        <v>152161</v>
      </c>
      <c r="AB17" s="8">
        <f t="shared" si="1"/>
        <v>-39959</v>
      </c>
      <c r="AC17" s="16"/>
      <c r="AD17" s="4"/>
      <c r="AI17" s="1"/>
      <c r="AJ17" s="1"/>
      <c r="AK17" s="1"/>
      <c r="AL17" s="1"/>
      <c r="AQ17" s="14"/>
      <c r="AR17" s="14"/>
      <c r="AT17" s="1"/>
      <c r="AX17" s="1"/>
      <c r="BA17" s="2"/>
      <c r="BB17" s="15"/>
      <c r="BC17" s="17"/>
    </row>
    <row r="18" spans="1:55" ht="14.25">
      <c r="A18" s="7" t="s">
        <v>38</v>
      </c>
      <c r="B18" s="8">
        <v>103295.07</v>
      </c>
      <c r="C18" s="8">
        <v>184346.77</v>
      </c>
      <c r="D18" s="8">
        <v>-58476</v>
      </c>
      <c r="E18" s="8">
        <v>-58475</v>
      </c>
      <c r="F18" s="8">
        <f t="shared" si="2"/>
        <v>44819.07000000001</v>
      </c>
      <c r="G18" s="8">
        <f t="shared" si="3"/>
        <v>125871.76999999999</v>
      </c>
      <c r="H18" s="8">
        <v>101833</v>
      </c>
      <c r="I18" s="8">
        <v>68857</v>
      </c>
      <c r="J18" s="8">
        <v>170690</v>
      </c>
      <c r="K18" s="8">
        <v>-44819</v>
      </c>
      <c r="L18" s="8">
        <v>-125871</v>
      </c>
      <c r="M18" s="8">
        <f t="shared" si="4"/>
        <v>-170690</v>
      </c>
      <c r="N18" s="8">
        <v>75</v>
      </c>
      <c r="O18" s="8">
        <v>18000</v>
      </c>
      <c r="P18" s="8">
        <v>0</v>
      </c>
      <c r="Q18" s="8"/>
      <c r="R18" s="8">
        <v>30216</v>
      </c>
      <c r="S18" s="8"/>
      <c r="T18" s="8"/>
      <c r="U18" s="8">
        <v>9888</v>
      </c>
      <c r="V18" s="8"/>
      <c r="W18" s="8">
        <v>20000</v>
      </c>
      <c r="X18" s="8"/>
      <c r="Y18" s="8"/>
      <c r="Z18" s="8">
        <v>39510</v>
      </c>
      <c r="AA18" s="8">
        <f t="shared" si="0"/>
        <v>117689</v>
      </c>
      <c r="AB18" s="8">
        <f t="shared" si="1"/>
        <v>-53001</v>
      </c>
      <c r="AC18" s="16"/>
      <c r="AD18" s="4"/>
      <c r="AI18" s="1"/>
      <c r="AJ18" s="1"/>
      <c r="AK18" s="1"/>
      <c r="AL18" s="1"/>
      <c r="AO18"/>
      <c r="AQ18" s="14"/>
      <c r="AR18"/>
      <c r="AT18" s="1"/>
      <c r="AX18" s="1"/>
      <c r="BA18" s="2"/>
      <c r="BB18" s="15"/>
      <c r="BC18" s="17"/>
    </row>
    <row r="19" spans="1:55" ht="14.25">
      <c r="A19" s="6" t="s">
        <v>62</v>
      </c>
      <c r="B19" s="8">
        <v>19556.38</v>
      </c>
      <c r="C19" s="8">
        <v>437191.39</v>
      </c>
      <c r="D19" s="8"/>
      <c r="E19" s="8">
        <v>-76543</v>
      </c>
      <c r="F19" s="8">
        <f t="shared" si="2"/>
        <v>19556.38</v>
      </c>
      <c r="G19" s="8">
        <f t="shared" si="3"/>
        <v>360648.39</v>
      </c>
      <c r="H19" s="8">
        <v>380204</v>
      </c>
      <c r="I19" s="8"/>
      <c r="J19" s="8">
        <v>380204</v>
      </c>
      <c r="K19" s="8">
        <v>-19556</v>
      </c>
      <c r="L19" s="8">
        <v>-360648</v>
      </c>
      <c r="M19" s="8">
        <f t="shared" si="4"/>
        <v>-380204</v>
      </c>
      <c r="N19" s="8">
        <v>0</v>
      </c>
      <c r="O19" s="8">
        <v>0</v>
      </c>
      <c r="P19" s="8">
        <v>9000</v>
      </c>
      <c r="Q19" s="8"/>
      <c r="R19" s="8">
        <v>4500</v>
      </c>
      <c r="S19" s="8"/>
      <c r="T19" s="8"/>
      <c r="U19" s="8">
        <v>9099</v>
      </c>
      <c r="V19" s="8"/>
      <c r="W19" s="8">
        <v>0</v>
      </c>
      <c r="X19" s="8"/>
      <c r="Y19" s="8">
        <v>18000</v>
      </c>
      <c r="Z19" s="8">
        <v>148979</v>
      </c>
      <c r="AA19" s="8">
        <f t="shared" si="0"/>
        <v>189578</v>
      </c>
      <c r="AB19" s="8">
        <f t="shared" si="1"/>
        <v>-190626</v>
      </c>
      <c r="AC19" s="16"/>
      <c r="AD19" s="4"/>
      <c r="AI19" s="1"/>
      <c r="AJ19" s="1"/>
      <c r="AK19" s="1"/>
      <c r="AL19" s="1"/>
      <c r="AQ19" s="4"/>
      <c r="AR19" s="4"/>
      <c r="AT19" s="1"/>
      <c r="AX19" s="1"/>
      <c r="BA19" s="2"/>
      <c r="BB19" s="15"/>
      <c r="BC19" s="17"/>
    </row>
    <row r="20" spans="1:55" ht="14.25">
      <c r="A20" s="6" t="s">
        <v>56</v>
      </c>
      <c r="B20" s="8">
        <v>363389.15</v>
      </c>
      <c r="C20" s="8">
        <v>320352.75</v>
      </c>
      <c r="D20" s="8"/>
      <c r="E20" s="8">
        <v>-113403</v>
      </c>
      <c r="F20" s="8">
        <f t="shared" si="2"/>
        <v>363389.15</v>
      </c>
      <c r="G20" s="8">
        <f t="shared" si="3"/>
        <v>206949.75</v>
      </c>
      <c r="H20" s="8">
        <v>375000</v>
      </c>
      <c r="I20" s="8">
        <v>195338</v>
      </c>
      <c r="J20" s="8">
        <v>570338</v>
      </c>
      <c r="K20" s="8">
        <v>-363389</v>
      </c>
      <c r="L20" s="8">
        <v>-206949</v>
      </c>
      <c r="M20" s="8">
        <f t="shared" si="4"/>
        <v>-570338</v>
      </c>
      <c r="N20" s="8">
        <v>0</v>
      </c>
      <c r="O20" s="8">
        <v>0</v>
      </c>
      <c r="P20" s="8">
        <v>0</v>
      </c>
      <c r="Q20" s="8"/>
      <c r="R20" s="8">
        <v>0</v>
      </c>
      <c r="S20" s="8"/>
      <c r="T20" s="8"/>
      <c r="U20" s="8">
        <f>36341+289</f>
        <v>36630</v>
      </c>
      <c r="V20" s="8"/>
      <c r="W20" s="8"/>
      <c r="X20" s="8"/>
      <c r="Y20" s="8"/>
      <c r="Z20" s="8">
        <v>43800</v>
      </c>
      <c r="AA20" s="8">
        <f t="shared" si="0"/>
        <v>80430</v>
      </c>
      <c r="AB20" s="8">
        <f t="shared" si="1"/>
        <v>-489908</v>
      </c>
      <c r="AC20" s="16"/>
      <c r="AD20" s="4"/>
      <c r="AI20" s="1"/>
      <c r="AJ20" s="1"/>
      <c r="AK20" s="1"/>
      <c r="AL20" s="1"/>
      <c r="AO20"/>
      <c r="AQ20" s="14"/>
      <c r="AR20"/>
      <c r="AT20" s="1"/>
      <c r="AX20" s="1"/>
      <c r="BA20" s="2"/>
      <c r="BB20" s="15"/>
      <c r="BC20" s="17"/>
    </row>
    <row r="21" spans="1:55" ht="14.25">
      <c r="A21" s="7" t="s">
        <v>40</v>
      </c>
      <c r="B21" s="8">
        <v>134567.61</v>
      </c>
      <c r="C21" s="8">
        <v>113405.81</v>
      </c>
      <c r="D21" s="8"/>
      <c r="E21" s="8"/>
      <c r="F21" s="8">
        <f t="shared" si="2"/>
        <v>134567.61</v>
      </c>
      <c r="G21" s="8">
        <f t="shared" si="3"/>
        <v>113405.81</v>
      </c>
      <c r="H21" s="8">
        <v>122057</v>
      </c>
      <c r="I21" s="8">
        <v>125915</v>
      </c>
      <c r="J21" s="8">
        <v>247972</v>
      </c>
      <c r="K21" s="8">
        <v>-134567</v>
      </c>
      <c r="L21" s="8">
        <v>-113405</v>
      </c>
      <c r="M21" s="8">
        <f t="shared" si="4"/>
        <v>-247972</v>
      </c>
      <c r="N21" s="8">
        <v>0</v>
      </c>
      <c r="O21" s="8">
        <v>39000</v>
      </c>
      <c r="P21" s="8">
        <v>0</v>
      </c>
      <c r="Q21" s="8"/>
      <c r="R21" s="8">
        <v>11436</v>
      </c>
      <c r="S21" s="8"/>
      <c r="T21" s="8"/>
      <c r="U21" s="8"/>
      <c r="V21" s="8">
        <v>28778</v>
      </c>
      <c r="W21" s="8">
        <v>0</v>
      </c>
      <c r="X21" s="8"/>
      <c r="Y21" s="8">
        <v>51840</v>
      </c>
      <c r="Z21" s="8">
        <v>127330</v>
      </c>
      <c r="AA21" s="8">
        <f t="shared" si="0"/>
        <v>258384</v>
      </c>
      <c r="AB21" s="8">
        <f t="shared" si="1"/>
        <v>10412</v>
      </c>
      <c r="AC21" s="16"/>
      <c r="AD21" s="4"/>
      <c r="AI21" s="1"/>
      <c r="AJ21" s="1"/>
      <c r="AK21" s="1"/>
      <c r="AL21" s="1"/>
      <c r="AO21"/>
      <c r="AQ21" s="14"/>
      <c r="AR21" s="14"/>
      <c r="AT21" s="1"/>
      <c r="AX21" s="1"/>
      <c r="BA21" s="2"/>
      <c r="BB21" s="15"/>
      <c r="BC21" s="17"/>
    </row>
    <row r="22" spans="1:55" ht="14.25">
      <c r="A22" s="7" t="s">
        <v>41</v>
      </c>
      <c r="B22" s="8">
        <v>304696.97</v>
      </c>
      <c r="C22" s="8">
        <v>163092.52</v>
      </c>
      <c r="D22" s="8">
        <v>-158270</v>
      </c>
      <c r="E22" s="8">
        <v>-105514</v>
      </c>
      <c r="F22" s="8">
        <f t="shared" si="2"/>
        <v>146426.96999999997</v>
      </c>
      <c r="G22" s="8">
        <f t="shared" si="3"/>
        <v>57578.51999999999</v>
      </c>
      <c r="H22" s="8">
        <v>156685</v>
      </c>
      <c r="I22" s="8">
        <v>47319</v>
      </c>
      <c r="J22" s="8">
        <v>204004</v>
      </c>
      <c r="K22" s="8">
        <v>-146426</v>
      </c>
      <c r="L22" s="8">
        <v>-57578</v>
      </c>
      <c r="M22" s="8">
        <f t="shared" si="4"/>
        <v>-204004</v>
      </c>
      <c r="N22" s="8">
        <v>0</v>
      </c>
      <c r="O22" s="8">
        <v>0</v>
      </c>
      <c r="P22" s="8">
        <v>5000</v>
      </c>
      <c r="Q22" s="8"/>
      <c r="R22" s="8">
        <v>19700</v>
      </c>
      <c r="S22" s="8"/>
      <c r="T22" s="8"/>
      <c r="U22" s="8"/>
      <c r="V22" s="8"/>
      <c r="W22" s="8"/>
      <c r="X22" s="8"/>
      <c r="Y22" s="8">
        <v>24000</v>
      </c>
      <c r="Z22" s="8">
        <v>0</v>
      </c>
      <c r="AA22" s="8">
        <f t="shared" si="0"/>
        <v>48700</v>
      </c>
      <c r="AB22" s="8">
        <f t="shared" si="1"/>
        <v>-155304</v>
      </c>
      <c r="AC22" s="16"/>
      <c r="AD22" s="4"/>
      <c r="AI22" s="1"/>
      <c r="AJ22" s="1"/>
      <c r="AK22" s="1"/>
      <c r="AL22" s="1"/>
      <c r="AQ22" s="4"/>
      <c r="AR22"/>
      <c r="AT22" s="1"/>
      <c r="AX22" s="1"/>
      <c r="BA22" s="2"/>
      <c r="BB22" s="15"/>
      <c r="BC22" s="17"/>
    </row>
    <row r="23" spans="1:55" ht="14.25">
      <c r="A23" s="7" t="s">
        <v>42</v>
      </c>
      <c r="B23" s="8">
        <v>217148.44</v>
      </c>
      <c r="C23" s="8">
        <v>218563.08</v>
      </c>
      <c r="D23" s="8">
        <v>-171660</v>
      </c>
      <c r="E23" s="8">
        <v>-171660</v>
      </c>
      <c r="F23" s="8">
        <f t="shared" si="2"/>
        <v>45488.44</v>
      </c>
      <c r="G23" s="8">
        <f t="shared" si="3"/>
        <v>46903.07999999999</v>
      </c>
      <c r="H23" s="8">
        <v>63732</v>
      </c>
      <c r="I23" s="8">
        <v>28659</v>
      </c>
      <c r="J23" s="8">
        <v>92391</v>
      </c>
      <c r="K23" s="8">
        <v>-45488</v>
      </c>
      <c r="L23" s="8">
        <v>-46903</v>
      </c>
      <c r="M23" s="8">
        <f t="shared" si="4"/>
        <v>-92391</v>
      </c>
      <c r="N23" s="8">
        <v>0</v>
      </c>
      <c r="O23" s="8">
        <v>0</v>
      </c>
      <c r="P23" s="8">
        <v>0</v>
      </c>
      <c r="Q23" s="8"/>
      <c r="R23" s="8">
        <v>0</v>
      </c>
      <c r="S23" s="8"/>
      <c r="T23" s="8"/>
      <c r="U23" s="8"/>
      <c r="V23" s="8">
        <v>13000</v>
      </c>
      <c r="W23" s="8"/>
      <c r="X23" s="8"/>
      <c r="Y23" s="8">
        <v>103680</v>
      </c>
      <c r="Z23" s="8">
        <v>0</v>
      </c>
      <c r="AA23" s="8">
        <f t="shared" si="0"/>
        <v>116680</v>
      </c>
      <c r="AB23" s="8">
        <f t="shared" si="1"/>
        <v>24289</v>
      </c>
      <c r="AC23" s="16"/>
      <c r="AD23" s="4"/>
      <c r="AI23" s="1"/>
      <c r="AJ23" s="1"/>
      <c r="AK23" s="1"/>
      <c r="AL23" s="1"/>
      <c r="AO23" s="11"/>
      <c r="AP23" s="11"/>
      <c r="AQ23" s="14"/>
      <c r="AR23" s="14"/>
      <c r="AT23" s="1"/>
      <c r="AX23" s="1"/>
      <c r="BA23" s="2"/>
      <c r="BB23" s="15"/>
      <c r="BC23" s="17"/>
    </row>
    <row r="24" spans="1:55" ht="14.25">
      <c r="A24" s="7" t="s">
        <v>43</v>
      </c>
      <c r="B24" s="8">
        <v>269597.5</v>
      </c>
      <c r="C24" s="8">
        <v>534154.82</v>
      </c>
      <c r="D24" s="8"/>
      <c r="E24" s="8"/>
      <c r="F24" s="8">
        <f t="shared" si="2"/>
        <v>269597.5</v>
      </c>
      <c r="G24" s="8">
        <f t="shared" si="3"/>
        <v>534154.82</v>
      </c>
      <c r="H24" s="8">
        <v>501453</v>
      </c>
      <c r="I24" s="8">
        <v>302298</v>
      </c>
      <c r="J24" s="8">
        <v>803751</v>
      </c>
      <c r="K24" s="8">
        <v>-269597</v>
      </c>
      <c r="L24" s="8">
        <v>-534154</v>
      </c>
      <c r="M24" s="8">
        <f t="shared" si="4"/>
        <v>-803751</v>
      </c>
      <c r="N24" s="8">
        <v>0</v>
      </c>
      <c r="O24" s="8">
        <v>0</v>
      </c>
      <c r="P24" s="8">
        <v>36000</v>
      </c>
      <c r="Q24" s="8"/>
      <c r="R24" s="8">
        <v>0</v>
      </c>
      <c r="S24" s="8"/>
      <c r="T24" s="8"/>
      <c r="U24" s="8"/>
      <c r="V24" s="8"/>
      <c r="W24" s="8"/>
      <c r="X24" s="8"/>
      <c r="Y24" s="8">
        <v>20000</v>
      </c>
      <c r="Z24" s="8">
        <v>0</v>
      </c>
      <c r="AA24" s="8">
        <f t="shared" si="0"/>
        <v>56000</v>
      </c>
      <c r="AB24" s="8">
        <f t="shared" si="1"/>
        <v>-747751</v>
      </c>
      <c r="AC24" s="16"/>
      <c r="AD24" s="4"/>
      <c r="AI24" s="1"/>
      <c r="AJ24" s="1"/>
      <c r="AK24" s="1"/>
      <c r="AL24" s="1"/>
      <c r="AO24"/>
      <c r="AQ24" s="14"/>
      <c r="AR24" s="14"/>
      <c r="AT24" s="1"/>
      <c r="AX24" s="1"/>
      <c r="BA24" s="2"/>
      <c r="BB24" s="15"/>
      <c r="BC24" s="17"/>
    </row>
    <row r="25" spans="1:55" ht="14.25">
      <c r="A25" s="7" t="s">
        <v>44</v>
      </c>
      <c r="B25" s="8">
        <v>67895.31</v>
      </c>
      <c r="C25" s="8">
        <v>191370</v>
      </c>
      <c r="D25" s="8"/>
      <c r="E25" s="8">
        <v>-29915</v>
      </c>
      <c r="F25" s="8">
        <f t="shared" si="2"/>
        <v>67895.31</v>
      </c>
      <c r="G25" s="8">
        <f t="shared" si="3"/>
        <v>161455</v>
      </c>
      <c r="H25" s="8">
        <v>176287</v>
      </c>
      <c r="I25" s="8">
        <v>53063</v>
      </c>
      <c r="J25" s="8">
        <v>229350</v>
      </c>
      <c r="K25" s="8">
        <v>-67895</v>
      </c>
      <c r="L25" s="8">
        <v>-161455</v>
      </c>
      <c r="M25" s="8">
        <f t="shared" si="4"/>
        <v>-229350</v>
      </c>
      <c r="N25" s="8">
        <v>0</v>
      </c>
      <c r="O25" s="8">
        <v>2100</v>
      </c>
      <c r="P25" s="8">
        <v>10800</v>
      </c>
      <c r="Q25" s="8"/>
      <c r="R25" s="8">
        <v>34046</v>
      </c>
      <c r="S25" s="8"/>
      <c r="T25" s="8"/>
      <c r="U25" s="8"/>
      <c r="V25" s="8"/>
      <c r="W25" s="8"/>
      <c r="X25" s="8"/>
      <c r="Y25" s="8">
        <v>51840</v>
      </c>
      <c r="Z25" s="8">
        <v>82780</v>
      </c>
      <c r="AA25" s="8">
        <f t="shared" si="0"/>
        <v>181566</v>
      </c>
      <c r="AB25" s="8">
        <f t="shared" si="1"/>
        <v>-47784</v>
      </c>
      <c r="AC25" s="16"/>
      <c r="AD25" s="4"/>
      <c r="AI25" s="1"/>
      <c r="AJ25" s="1"/>
      <c r="AK25" s="1"/>
      <c r="AL25" s="1"/>
      <c r="AQ25" s="4"/>
      <c r="AR25" s="4"/>
      <c r="AT25" s="1"/>
      <c r="AX25" s="1"/>
      <c r="BA25" s="2"/>
      <c r="BB25" s="15"/>
      <c r="BC25" s="17"/>
    </row>
    <row r="26" spans="1:55" ht="14.25">
      <c r="A26" s="7" t="s">
        <v>45</v>
      </c>
      <c r="B26" s="8">
        <v>226662.21</v>
      </c>
      <c r="C26" s="8">
        <v>489416.7</v>
      </c>
      <c r="D26" s="8"/>
      <c r="E26" s="8">
        <v>-138000</v>
      </c>
      <c r="F26" s="8">
        <f t="shared" si="2"/>
        <v>226662.21</v>
      </c>
      <c r="G26" s="8">
        <f t="shared" si="3"/>
        <v>351416.7</v>
      </c>
      <c r="H26" s="8">
        <v>350942</v>
      </c>
      <c r="I26" s="8">
        <v>227136</v>
      </c>
      <c r="J26" s="8">
        <v>578078</v>
      </c>
      <c r="K26" s="8">
        <v>-226662</v>
      </c>
      <c r="L26" s="8">
        <v>-351416</v>
      </c>
      <c r="M26" s="8">
        <f t="shared" si="4"/>
        <v>-578078</v>
      </c>
      <c r="N26" s="8">
        <v>0</v>
      </c>
      <c r="O26" s="8">
        <v>0</v>
      </c>
      <c r="P26" s="8">
        <v>0</v>
      </c>
      <c r="Q26" s="8"/>
      <c r="R26" s="8">
        <v>0</v>
      </c>
      <c r="S26" s="8"/>
      <c r="T26" s="8"/>
      <c r="U26" s="8">
        <v>7417.88</v>
      </c>
      <c r="V26" s="8"/>
      <c r="W26" s="8"/>
      <c r="X26" s="8"/>
      <c r="Y26" s="8">
        <v>17280</v>
      </c>
      <c r="Z26" s="8">
        <v>0</v>
      </c>
      <c r="AA26" s="8">
        <f t="shared" si="0"/>
        <v>24697.88</v>
      </c>
      <c r="AB26" s="8">
        <f t="shared" si="1"/>
        <v>-553380.12</v>
      </c>
      <c r="AC26" s="16"/>
      <c r="AD26" s="4"/>
      <c r="AI26" s="1"/>
      <c r="AJ26" s="1"/>
      <c r="AK26" s="1"/>
      <c r="AL26" s="1"/>
      <c r="AO26" s="11"/>
      <c r="AP26" s="11"/>
      <c r="AQ26" s="14"/>
      <c r="AR26" s="14"/>
      <c r="AT26" s="1"/>
      <c r="AX26" s="1"/>
      <c r="BA26" s="2"/>
      <c r="BB26" s="15"/>
      <c r="BC26" s="17"/>
    </row>
    <row r="27" spans="1:55" ht="14.25">
      <c r="A27" s="7" t="s">
        <v>46</v>
      </c>
      <c r="B27" s="8">
        <v>4680.46</v>
      </c>
      <c r="C27" s="8">
        <v>149177.88</v>
      </c>
      <c r="D27" s="8"/>
      <c r="E27" s="8"/>
      <c r="F27" s="8">
        <f t="shared" si="2"/>
        <v>4680.46</v>
      </c>
      <c r="G27" s="8">
        <f t="shared" si="3"/>
        <v>149177.88</v>
      </c>
      <c r="H27" s="8">
        <v>153857</v>
      </c>
      <c r="I27" s="8"/>
      <c r="J27" s="8">
        <v>153857</v>
      </c>
      <c r="K27" s="8">
        <v>-4680</v>
      </c>
      <c r="L27" s="8">
        <v>-149177</v>
      </c>
      <c r="M27" s="8">
        <f t="shared" si="4"/>
        <v>-153857</v>
      </c>
      <c r="N27" s="8">
        <v>0</v>
      </c>
      <c r="O27" s="8">
        <v>0</v>
      </c>
      <c r="P27" s="8">
        <v>0</v>
      </c>
      <c r="Q27" s="8"/>
      <c r="R27" s="8">
        <v>48772</v>
      </c>
      <c r="S27" s="8"/>
      <c r="T27" s="8"/>
      <c r="U27" s="8"/>
      <c r="V27" s="8">
        <v>487741</v>
      </c>
      <c r="W27" s="8"/>
      <c r="X27" s="8"/>
      <c r="Y27" s="8">
        <v>14821.98</v>
      </c>
      <c r="Z27" s="8">
        <v>53699</v>
      </c>
      <c r="AA27" s="8">
        <f t="shared" si="0"/>
        <v>605033.98</v>
      </c>
      <c r="AB27" s="8">
        <f t="shared" si="1"/>
        <v>451176.98</v>
      </c>
      <c r="AC27" s="16"/>
      <c r="AD27" s="4"/>
      <c r="AI27" s="1"/>
      <c r="AJ27" s="1"/>
      <c r="AK27" s="1"/>
      <c r="AL27" s="1"/>
      <c r="AQ27" s="4"/>
      <c r="AR27" s="4"/>
      <c r="AT27" s="1"/>
      <c r="AX27" s="1"/>
      <c r="BA27" s="2"/>
      <c r="BB27" s="15"/>
      <c r="BC27" s="17"/>
    </row>
    <row r="28" spans="1:55" ht="14.25">
      <c r="A28" s="6" t="s">
        <v>57</v>
      </c>
      <c r="B28" s="8">
        <v>562113.73</v>
      </c>
      <c r="C28" s="8">
        <v>696622.9</v>
      </c>
      <c r="D28" s="8"/>
      <c r="E28" s="8"/>
      <c r="F28" s="8">
        <f t="shared" si="2"/>
        <v>562113.73</v>
      </c>
      <c r="G28" s="8">
        <f t="shared" si="3"/>
        <v>696622.9</v>
      </c>
      <c r="H28" s="8">
        <v>726771</v>
      </c>
      <c r="I28" s="8">
        <v>531964</v>
      </c>
      <c r="J28" s="8">
        <v>1258735</v>
      </c>
      <c r="K28" s="8">
        <v>-562113</v>
      </c>
      <c r="L28" s="8">
        <v>-696622</v>
      </c>
      <c r="M28" s="8">
        <f t="shared" si="4"/>
        <v>-1258735</v>
      </c>
      <c r="N28" s="8">
        <v>0</v>
      </c>
      <c r="O28" s="8">
        <v>0</v>
      </c>
      <c r="P28" s="8">
        <v>0</v>
      </c>
      <c r="Q28" s="8"/>
      <c r="R28" s="8">
        <v>12864</v>
      </c>
      <c r="S28" s="8"/>
      <c r="T28" s="8"/>
      <c r="U28" s="8">
        <v>12666</v>
      </c>
      <c r="V28" s="8"/>
      <c r="W28" s="8"/>
      <c r="X28" s="8"/>
      <c r="Y28" s="8">
        <v>15000</v>
      </c>
      <c r="Z28" s="8">
        <v>0</v>
      </c>
      <c r="AA28" s="8">
        <f t="shared" si="0"/>
        <v>40530</v>
      </c>
      <c r="AB28" s="8">
        <f t="shared" si="1"/>
        <v>-1218205</v>
      </c>
      <c r="AC28" s="16"/>
      <c r="AD28" s="4"/>
      <c r="AI28" s="1"/>
      <c r="AJ28" s="1"/>
      <c r="AK28" s="1"/>
      <c r="AL28" s="1"/>
      <c r="AQ28" s="4"/>
      <c r="AR28"/>
      <c r="AT28" s="1"/>
      <c r="AX28" s="1"/>
      <c r="BA28" s="2"/>
      <c r="BB28" s="15"/>
      <c r="BC28" s="17"/>
    </row>
    <row r="29" spans="1:55" ht="14.25">
      <c r="A29" s="7" t="s">
        <v>47</v>
      </c>
      <c r="B29" s="8">
        <v>157297.81</v>
      </c>
      <c r="C29" s="8">
        <v>250929.66</v>
      </c>
      <c r="D29" s="8"/>
      <c r="E29" s="8">
        <v>-13494</v>
      </c>
      <c r="F29" s="8">
        <f t="shared" si="2"/>
        <v>157297.81</v>
      </c>
      <c r="G29" s="8">
        <f t="shared" si="3"/>
        <v>237435.66</v>
      </c>
      <c r="H29" s="8">
        <v>303174</v>
      </c>
      <c r="I29" s="8">
        <v>91558</v>
      </c>
      <c r="J29" s="8">
        <v>394732</v>
      </c>
      <c r="K29" s="8">
        <v>-157297</v>
      </c>
      <c r="L29" s="8">
        <v>-237435</v>
      </c>
      <c r="M29" s="8">
        <f t="shared" si="4"/>
        <v>-394732</v>
      </c>
      <c r="N29" s="8">
        <v>0</v>
      </c>
      <c r="O29" s="8">
        <v>0</v>
      </c>
      <c r="P29" s="8">
        <v>0</v>
      </c>
      <c r="Q29" s="8"/>
      <c r="R29" s="8">
        <v>41848</v>
      </c>
      <c r="S29" s="8"/>
      <c r="T29" s="8"/>
      <c r="U29" s="8">
        <v>32481</v>
      </c>
      <c r="V29" s="8"/>
      <c r="W29" s="8">
        <v>0</v>
      </c>
      <c r="X29" s="8"/>
      <c r="Y29" s="8">
        <v>51840</v>
      </c>
      <c r="Z29" s="8">
        <v>107876</v>
      </c>
      <c r="AA29" s="8">
        <f t="shared" si="0"/>
        <v>234045</v>
      </c>
      <c r="AB29" s="8">
        <f t="shared" si="1"/>
        <v>-160687</v>
      </c>
      <c r="AC29" s="16"/>
      <c r="AD29" s="4"/>
      <c r="AI29" s="1"/>
      <c r="AJ29" s="1"/>
      <c r="AK29" s="1"/>
      <c r="AL29" s="1"/>
      <c r="AQ29" s="4"/>
      <c r="AR29" s="4"/>
      <c r="AT29" s="1"/>
      <c r="AX29" s="1"/>
      <c r="BA29" s="2"/>
      <c r="BB29" s="15"/>
      <c r="BC29" s="17"/>
    </row>
    <row r="30" spans="1:55" ht="14.25">
      <c r="A30" s="7" t="s">
        <v>48</v>
      </c>
      <c r="B30" s="8">
        <v>66365.95</v>
      </c>
      <c r="C30" s="8">
        <v>238191.7</v>
      </c>
      <c r="D30" s="8"/>
      <c r="E30" s="8"/>
      <c r="F30" s="8">
        <f t="shared" si="2"/>
        <v>66365.95</v>
      </c>
      <c r="G30" s="8">
        <f t="shared" si="3"/>
        <v>238191.7</v>
      </c>
      <c r="H30" s="8">
        <v>263086</v>
      </c>
      <c r="I30" s="8">
        <v>41470</v>
      </c>
      <c r="J30" s="8">
        <v>304556</v>
      </c>
      <c r="K30" s="8">
        <v>-66365</v>
      </c>
      <c r="L30" s="8">
        <v>-238191</v>
      </c>
      <c r="M30" s="8">
        <f t="shared" si="4"/>
        <v>-304556</v>
      </c>
      <c r="N30" s="8">
        <v>0</v>
      </c>
      <c r="O30" s="8">
        <v>0</v>
      </c>
      <c r="P30" s="8">
        <v>0</v>
      </c>
      <c r="Q30" s="8"/>
      <c r="R30" s="8">
        <v>0</v>
      </c>
      <c r="S30" s="8"/>
      <c r="T30" s="8"/>
      <c r="U30" s="8">
        <v>12504</v>
      </c>
      <c r="V30" s="8"/>
      <c r="W30" s="8"/>
      <c r="X30" s="8"/>
      <c r="Y30" s="8">
        <v>30000</v>
      </c>
      <c r="Z30" s="8">
        <v>0</v>
      </c>
      <c r="AA30" s="8">
        <f t="shared" si="0"/>
        <v>42504</v>
      </c>
      <c r="AB30" s="8">
        <f t="shared" si="1"/>
        <v>-262052</v>
      </c>
      <c r="AC30" s="16"/>
      <c r="AD30" s="4"/>
      <c r="AI30" s="1"/>
      <c r="AJ30" s="1"/>
      <c r="AK30" s="1"/>
      <c r="AL30" s="1"/>
      <c r="AO30"/>
      <c r="AQ30" s="14"/>
      <c r="AR30" s="14"/>
      <c r="AT30" s="1"/>
      <c r="AX30" s="1"/>
      <c r="BA30" s="2"/>
      <c r="BB30" s="15"/>
      <c r="BC30" s="17"/>
    </row>
    <row r="31" spans="1:55" ht="14.25">
      <c r="A31" s="6" t="s">
        <v>58</v>
      </c>
      <c r="B31" s="8">
        <v>90601.1</v>
      </c>
      <c r="C31" s="8">
        <v>8430.74</v>
      </c>
      <c r="D31" s="8"/>
      <c r="E31" s="8"/>
      <c r="F31" s="8">
        <f t="shared" si="2"/>
        <v>90601.1</v>
      </c>
      <c r="G31" s="8">
        <f t="shared" si="3"/>
        <v>8430.74</v>
      </c>
      <c r="H31" s="8">
        <v>76061</v>
      </c>
      <c r="I31" s="8">
        <v>22970</v>
      </c>
      <c r="J31" s="8">
        <v>99031</v>
      </c>
      <c r="K31" s="8">
        <v>-90601</v>
      </c>
      <c r="L31" s="8">
        <v>-8430</v>
      </c>
      <c r="M31" s="8">
        <f t="shared" si="4"/>
        <v>-99031</v>
      </c>
      <c r="N31" s="8">
        <v>0</v>
      </c>
      <c r="O31" s="8">
        <v>0</v>
      </c>
      <c r="P31" s="8">
        <v>0</v>
      </c>
      <c r="Q31" s="8"/>
      <c r="R31" s="8">
        <v>9000</v>
      </c>
      <c r="S31" s="8"/>
      <c r="T31" s="8"/>
      <c r="U31" s="8"/>
      <c r="V31" s="8"/>
      <c r="W31" s="8"/>
      <c r="X31" s="8"/>
      <c r="Y31" s="8">
        <v>62290</v>
      </c>
      <c r="Z31" s="8">
        <v>20384</v>
      </c>
      <c r="AA31" s="8">
        <f t="shared" si="0"/>
        <v>91674</v>
      </c>
      <c r="AB31" s="8">
        <f t="shared" si="1"/>
        <v>-7357</v>
      </c>
      <c r="AC31" s="16"/>
      <c r="AD31" s="4"/>
      <c r="AI31" s="1"/>
      <c r="AJ31" s="1"/>
      <c r="AK31" s="1"/>
      <c r="AL31" s="1"/>
      <c r="AQ31" s="4"/>
      <c r="AR31" s="4"/>
      <c r="AT31" s="1"/>
      <c r="AX31" s="1"/>
      <c r="BA31" s="2"/>
      <c r="BB31" s="15"/>
      <c r="BC31" s="17"/>
    </row>
    <row r="32" spans="1:55" ht="14.25">
      <c r="A32" s="7" t="s">
        <v>49</v>
      </c>
      <c r="B32" s="8">
        <v>478973.31</v>
      </c>
      <c r="C32" s="8">
        <v>41241.12</v>
      </c>
      <c r="D32" s="8">
        <v>-316537</v>
      </c>
      <c r="E32" s="8"/>
      <c r="F32" s="8">
        <f t="shared" si="2"/>
        <v>162436.31</v>
      </c>
      <c r="G32" s="8">
        <f t="shared" si="3"/>
        <v>41241.12</v>
      </c>
      <c r="H32" s="8">
        <v>162436</v>
      </c>
      <c r="I32" s="8">
        <v>41241</v>
      </c>
      <c r="J32" s="8">
        <v>203677</v>
      </c>
      <c r="K32" s="8">
        <v>-162436</v>
      </c>
      <c r="L32" s="8">
        <v>-41241</v>
      </c>
      <c r="M32" s="8">
        <f t="shared" si="4"/>
        <v>-203677</v>
      </c>
      <c r="N32" s="8">
        <v>0</v>
      </c>
      <c r="O32" s="8">
        <v>0</v>
      </c>
      <c r="P32" s="8">
        <v>0</v>
      </c>
      <c r="Q32" s="8"/>
      <c r="R32" s="8">
        <v>62947</v>
      </c>
      <c r="S32" s="8"/>
      <c r="T32" s="8"/>
      <c r="U32" s="8"/>
      <c r="V32" s="8">
        <v>476802</v>
      </c>
      <c r="W32" s="8">
        <v>0</v>
      </c>
      <c r="X32" s="8">
        <v>414500</v>
      </c>
      <c r="Y32" s="8">
        <v>120000</v>
      </c>
      <c r="Z32" s="8">
        <v>121913</v>
      </c>
      <c r="AA32" s="8">
        <f t="shared" si="0"/>
        <v>1196162</v>
      </c>
      <c r="AB32" s="8">
        <f t="shared" si="1"/>
        <v>992485</v>
      </c>
      <c r="AC32" s="16"/>
      <c r="AD32" s="4"/>
      <c r="AI32" s="1"/>
      <c r="AJ32" s="1"/>
      <c r="AK32" s="1"/>
      <c r="AL32" s="1"/>
      <c r="AO32"/>
      <c r="AQ32" s="14"/>
      <c r="AR32" s="14"/>
      <c r="AT32" s="1"/>
      <c r="AX32" s="1"/>
      <c r="BA32" s="2"/>
      <c r="BB32" s="15"/>
      <c r="BC32" s="17"/>
    </row>
    <row r="33" spans="1:55" ht="14.25">
      <c r="A33" s="6" t="s">
        <v>59</v>
      </c>
      <c r="B33" s="8">
        <v>149420.77</v>
      </c>
      <c r="C33" s="8">
        <v>-22443.02</v>
      </c>
      <c r="D33" s="8"/>
      <c r="E33" s="8"/>
      <c r="F33" s="8">
        <f t="shared" si="2"/>
        <v>149420.77</v>
      </c>
      <c r="G33" s="8">
        <f t="shared" si="3"/>
        <v>-22443.02</v>
      </c>
      <c r="H33" s="8">
        <v>126977</v>
      </c>
      <c r="I33" s="8"/>
      <c r="J33" s="8">
        <v>126977</v>
      </c>
      <c r="K33" s="8">
        <v>-126977</v>
      </c>
      <c r="L33" s="8"/>
      <c r="M33" s="8">
        <f t="shared" si="4"/>
        <v>-126977</v>
      </c>
      <c r="N33" s="8">
        <v>2313</v>
      </c>
      <c r="O33" s="8">
        <v>0</v>
      </c>
      <c r="P33" s="8">
        <v>67671</v>
      </c>
      <c r="Q33" s="8"/>
      <c r="R33" s="8">
        <v>83100</v>
      </c>
      <c r="S33" s="8"/>
      <c r="T33" s="8"/>
      <c r="U33" s="8">
        <v>35389</v>
      </c>
      <c r="V33" s="8">
        <v>8500</v>
      </c>
      <c r="W33" s="8"/>
      <c r="X33" s="8"/>
      <c r="Y33" s="8">
        <v>166000</v>
      </c>
      <c r="Z33" s="8">
        <v>0</v>
      </c>
      <c r="AA33" s="8">
        <f t="shared" si="0"/>
        <v>362973</v>
      </c>
      <c r="AB33" s="8">
        <f t="shared" si="1"/>
        <v>235996</v>
      </c>
      <c r="AC33" s="16"/>
      <c r="AD33" s="4"/>
      <c r="AI33" s="1"/>
      <c r="AJ33" s="1"/>
      <c r="AK33" s="1"/>
      <c r="AL33" s="1"/>
      <c r="AQ33" s="4"/>
      <c r="AR33" s="4"/>
      <c r="AT33" s="1"/>
      <c r="AX33" s="1"/>
      <c r="BA33" s="2"/>
      <c r="BB33" s="15"/>
      <c r="BC33" s="17"/>
    </row>
    <row r="34" spans="1:55" ht="14.25">
      <c r="A34" s="6" t="s">
        <v>60</v>
      </c>
      <c r="B34" s="8">
        <v>165693.8</v>
      </c>
      <c r="C34" s="8">
        <v>107654.02</v>
      </c>
      <c r="D34" s="8"/>
      <c r="E34" s="8"/>
      <c r="F34" s="8">
        <f t="shared" si="2"/>
        <v>165693.8</v>
      </c>
      <c r="G34" s="8">
        <f t="shared" si="3"/>
        <v>107654.02</v>
      </c>
      <c r="H34" s="8">
        <v>168693</v>
      </c>
      <c r="I34" s="8">
        <v>104654</v>
      </c>
      <c r="J34" s="8">
        <v>273347</v>
      </c>
      <c r="K34" s="8">
        <v>-165693</v>
      </c>
      <c r="L34" s="8">
        <v>-107654</v>
      </c>
      <c r="M34" s="8">
        <f t="shared" si="4"/>
        <v>-273347</v>
      </c>
      <c r="N34" s="8">
        <v>0</v>
      </c>
      <c r="O34" s="8">
        <v>37000</v>
      </c>
      <c r="P34" s="8">
        <v>0</v>
      </c>
      <c r="Q34" s="8"/>
      <c r="R34" s="8">
        <v>0</v>
      </c>
      <c r="S34" s="8"/>
      <c r="T34" s="8"/>
      <c r="U34" s="8"/>
      <c r="V34" s="8"/>
      <c r="W34" s="8"/>
      <c r="X34" s="8"/>
      <c r="Y34" s="8">
        <v>36000</v>
      </c>
      <c r="Z34" s="8">
        <v>0</v>
      </c>
      <c r="AA34" s="8">
        <f t="shared" si="0"/>
        <v>73000</v>
      </c>
      <c r="AB34" s="8">
        <f t="shared" si="1"/>
        <v>-200347</v>
      </c>
      <c r="AC34" s="16"/>
      <c r="AD34" s="4"/>
      <c r="AF34" s="5"/>
      <c r="AG34" s="5"/>
      <c r="AH34" s="5"/>
      <c r="AI34" s="1"/>
      <c r="AJ34" s="1"/>
      <c r="AK34" s="1"/>
      <c r="AL34" s="1"/>
      <c r="AO34" s="5"/>
      <c r="AP34" s="5"/>
      <c r="AQ34" s="14"/>
      <c r="AR34" s="14"/>
      <c r="AT34" s="1"/>
      <c r="AX34" s="1"/>
      <c r="BA34" s="2"/>
      <c r="BB34" s="15"/>
      <c r="BC34" s="17"/>
    </row>
    <row r="35" spans="1:55" ht="14.25">
      <c r="A35" s="6" t="s">
        <v>61</v>
      </c>
      <c r="B35" s="8">
        <v>111871.24</v>
      </c>
      <c r="C35" s="8">
        <v>61306.87</v>
      </c>
      <c r="D35" s="8">
        <v>-69900</v>
      </c>
      <c r="E35" s="8"/>
      <c r="F35" s="8">
        <f t="shared" si="2"/>
        <v>41971.240000000005</v>
      </c>
      <c r="G35" s="8">
        <f t="shared" si="3"/>
        <v>61306.87</v>
      </c>
      <c r="H35" s="8">
        <v>58412</v>
      </c>
      <c r="I35" s="8">
        <v>44865</v>
      </c>
      <c r="J35" s="8">
        <v>103277</v>
      </c>
      <c r="K35" s="8">
        <v>-41971</v>
      </c>
      <c r="L35" s="8">
        <v>-61306</v>
      </c>
      <c r="M35" s="8">
        <f t="shared" si="4"/>
        <v>-103277</v>
      </c>
      <c r="N35" s="8">
        <v>0</v>
      </c>
      <c r="O35" s="8">
        <v>0</v>
      </c>
      <c r="P35" s="8">
        <v>0</v>
      </c>
      <c r="Q35" s="8"/>
      <c r="R35" s="8">
        <v>26050</v>
      </c>
      <c r="S35" s="8"/>
      <c r="T35" s="8"/>
      <c r="U35" s="8"/>
      <c r="V35" s="8"/>
      <c r="W35" s="8"/>
      <c r="X35" s="8"/>
      <c r="Y35" s="8">
        <v>51840</v>
      </c>
      <c r="Z35" s="8">
        <v>25364</v>
      </c>
      <c r="AA35" s="8">
        <f t="shared" si="0"/>
        <v>103254</v>
      </c>
      <c r="AB35" s="8">
        <f t="shared" si="1"/>
        <v>-23</v>
      </c>
      <c r="AC35" s="16"/>
      <c r="AD35" s="4"/>
      <c r="AI35" s="1"/>
      <c r="AJ35" s="1"/>
      <c r="AK35" s="1"/>
      <c r="AL35" s="1"/>
      <c r="AQ35" s="4"/>
      <c r="AR35" s="4"/>
      <c r="AX35" s="1"/>
      <c r="BA35" s="2"/>
      <c r="BB35" s="15"/>
      <c r="BC35" s="17"/>
    </row>
    <row r="36" spans="1:55" ht="14.25">
      <c r="A36" s="7" t="s">
        <v>39</v>
      </c>
      <c r="B36" s="8">
        <v>101652.13</v>
      </c>
      <c r="C36" s="8">
        <v>586197.74</v>
      </c>
      <c r="D36" s="8"/>
      <c r="E36" s="8"/>
      <c r="F36" s="8">
        <f t="shared" si="2"/>
        <v>101652.13</v>
      </c>
      <c r="G36" s="8">
        <f t="shared" si="3"/>
        <v>586197.74</v>
      </c>
      <c r="H36" s="8">
        <v>528302</v>
      </c>
      <c r="I36" s="8">
        <v>159547</v>
      </c>
      <c r="J36" s="8">
        <v>687849</v>
      </c>
      <c r="K36" s="8">
        <v>-101652</v>
      </c>
      <c r="L36" s="8">
        <v>-586197</v>
      </c>
      <c r="M36" s="8">
        <f t="shared" si="4"/>
        <v>-687849</v>
      </c>
      <c r="N36" s="8">
        <v>0</v>
      </c>
      <c r="O36" s="8">
        <v>0</v>
      </c>
      <c r="P36" s="8">
        <v>9000</v>
      </c>
      <c r="Q36" s="8"/>
      <c r="R36" s="8">
        <v>24200</v>
      </c>
      <c r="S36" s="8"/>
      <c r="T36" s="8"/>
      <c r="U36" s="8">
        <v>31531</v>
      </c>
      <c r="V36" s="8">
        <v>5074</v>
      </c>
      <c r="W36" s="8"/>
      <c r="X36" s="8"/>
      <c r="Y36" s="8">
        <v>24000</v>
      </c>
      <c r="Z36" s="8">
        <v>0</v>
      </c>
      <c r="AA36" s="8">
        <f t="shared" si="0"/>
        <v>93805</v>
      </c>
      <c r="AB36" s="8">
        <f t="shared" si="1"/>
        <v>-594044</v>
      </c>
      <c r="AC36" s="16"/>
      <c r="AD36" s="4"/>
      <c r="AI36" s="1"/>
      <c r="AJ36" s="1"/>
      <c r="AK36" s="1"/>
      <c r="AL36" s="1"/>
      <c r="AQ36" s="4"/>
      <c r="AR36" s="4"/>
      <c r="AX36" s="1"/>
      <c r="BA36" s="2"/>
      <c r="BB36" s="15"/>
      <c r="BC36" s="17"/>
    </row>
    <row r="37" spans="1:55" s="5" customFormat="1" ht="14.25">
      <c r="A37" s="9" t="s">
        <v>75</v>
      </c>
      <c r="B37" s="10">
        <f aca="true" t="shared" si="5" ref="B37:AB37">SUM(B3:B36)</f>
        <v>6698858.639999998</v>
      </c>
      <c r="C37" s="10">
        <f t="shared" si="5"/>
        <v>7450706.610000002</v>
      </c>
      <c r="D37" s="10">
        <f t="shared" si="5"/>
        <v>-2106283.57</v>
      </c>
      <c r="E37" s="10">
        <f t="shared" si="5"/>
        <v>-2134441.14</v>
      </c>
      <c r="F37" s="10">
        <f t="shared" si="5"/>
        <v>4592575.069999999</v>
      </c>
      <c r="G37" s="10">
        <f t="shared" si="5"/>
        <v>5316265.470000001</v>
      </c>
      <c r="H37" s="10">
        <f t="shared" si="5"/>
        <v>7132121.449999999</v>
      </c>
      <c r="I37" s="10">
        <f t="shared" si="5"/>
        <v>2776689.55</v>
      </c>
      <c r="J37" s="10">
        <f t="shared" si="5"/>
        <v>9908811</v>
      </c>
      <c r="K37" s="10">
        <f t="shared" si="5"/>
        <v>-4570117</v>
      </c>
      <c r="L37" s="10">
        <f t="shared" si="5"/>
        <v>-5338694</v>
      </c>
      <c r="M37" s="10">
        <f t="shared" si="5"/>
        <v>-9908811</v>
      </c>
      <c r="N37" s="10">
        <f t="shared" si="5"/>
        <v>8220</v>
      </c>
      <c r="O37" s="10">
        <f t="shared" si="5"/>
        <v>401200</v>
      </c>
      <c r="P37" s="10">
        <f t="shared" si="5"/>
        <v>574099</v>
      </c>
      <c r="Q37" s="10">
        <f t="shared" si="5"/>
        <v>0</v>
      </c>
      <c r="R37" s="10">
        <f t="shared" si="5"/>
        <v>878803</v>
      </c>
      <c r="S37" s="10">
        <f t="shared" si="5"/>
        <v>0</v>
      </c>
      <c r="T37" s="10">
        <f t="shared" si="5"/>
        <v>0</v>
      </c>
      <c r="U37" s="10">
        <f t="shared" si="5"/>
        <v>296994.88</v>
      </c>
      <c r="V37" s="10">
        <f t="shared" si="5"/>
        <v>1019895</v>
      </c>
      <c r="W37" s="10">
        <f t="shared" si="5"/>
        <v>79735</v>
      </c>
      <c r="X37" s="10">
        <f>SUM(X3:X36)</f>
        <v>979000</v>
      </c>
      <c r="Y37" s="10">
        <f>SUM(Y3:Y36)</f>
        <v>1629850.98</v>
      </c>
      <c r="Z37" s="10">
        <f>SUM(Z3:Z36)</f>
        <v>1600268</v>
      </c>
      <c r="AA37" s="10">
        <f t="shared" si="5"/>
        <v>7468065.859999999</v>
      </c>
      <c r="AB37" s="10">
        <f t="shared" si="5"/>
        <v>-2440745.14</v>
      </c>
      <c r="AC37" s="16"/>
      <c r="AD37"/>
      <c r="AE37"/>
      <c r="AF37"/>
      <c r="AG37"/>
      <c r="AH37"/>
      <c r="AI37" s="1"/>
      <c r="AJ37" s="1"/>
      <c r="AK37" s="1"/>
      <c r="AL37" s="1"/>
      <c r="AN37"/>
      <c r="AO37" s="1"/>
      <c r="AP37" s="1"/>
      <c r="AQ37"/>
      <c r="AR37" s="1"/>
      <c r="AX37" s="1"/>
      <c r="BC37" s="17"/>
    </row>
    <row r="38" spans="1:55" ht="14.25">
      <c r="A38" s="12" t="s">
        <v>79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8">
        <v>108000</v>
      </c>
      <c r="Q38" s="8"/>
      <c r="R38" s="8">
        <v>102124</v>
      </c>
      <c r="S38" s="7"/>
      <c r="T38" s="7"/>
      <c r="U38" s="7"/>
      <c r="V38" s="8">
        <v>147633.22999999998</v>
      </c>
      <c r="W38" s="7"/>
      <c r="X38" s="7"/>
      <c r="Y38" s="8">
        <f>36000+100000</f>
        <v>136000</v>
      </c>
      <c r="Z38" s="8">
        <f>175254-18074.32</f>
        <v>157179.68</v>
      </c>
      <c r="AA38" s="8">
        <f>SUM(N38:Z38)</f>
        <v>650936.9099999999</v>
      </c>
      <c r="AB38" s="8">
        <f>M38+AA38</f>
        <v>650936.9099999999</v>
      </c>
      <c r="AC38" s="16"/>
      <c r="AI38" s="1"/>
      <c r="AJ38" s="1"/>
      <c r="AK38" s="1"/>
      <c r="AL38" s="1"/>
      <c r="BC38" s="17"/>
    </row>
    <row r="39" spans="1:28" ht="14.25">
      <c r="A39" s="13" t="s">
        <v>65</v>
      </c>
      <c r="B39" s="10">
        <f>B37+B38</f>
        <v>6698858.639999998</v>
      </c>
      <c r="C39" s="10">
        <f aca="true" t="shared" si="6" ref="C39:AB39">C37+C38</f>
        <v>7450706.610000002</v>
      </c>
      <c r="D39" s="10">
        <f t="shared" si="6"/>
        <v>-2106283.57</v>
      </c>
      <c r="E39" s="10">
        <f t="shared" si="6"/>
        <v>-2134441.14</v>
      </c>
      <c r="F39" s="10">
        <f t="shared" si="6"/>
        <v>4592575.069999999</v>
      </c>
      <c r="G39" s="10">
        <f t="shared" si="6"/>
        <v>5316265.470000001</v>
      </c>
      <c r="H39" s="10">
        <f t="shared" si="6"/>
        <v>7132121.449999999</v>
      </c>
      <c r="I39" s="10">
        <f t="shared" si="6"/>
        <v>2776689.55</v>
      </c>
      <c r="J39" s="10">
        <f t="shared" si="6"/>
        <v>9908811</v>
      </c>
      <c r="K39" s="10">
        <f t="shared" si="6"/>
        <v>-4570117</v>
      </c>
      <c r="L39" s="10">
        <f t="shared" si="6"/>
        <v>-5338694</v>
      </c>
      <c r="M39" s="10">
        <f t="shared" si="6"/>
        <v>-9908811</v>
      </c>
      <c r="N39" s="10">
        <f t="shared" si="6"/>
        <v>8220</v>
      </c>
      <c r="O39" s="10">
        <f t="shared" si="6"/>
        <v>401200</v>
      </c>
      <c r="P39" s="10">
        <f t="shared" si="6"/>
        <v>682099</v>
      </c>
      <c r="Q39" s="10">
        <f t="shared" si="6"/>
        <v>0</v>
      </c>
      <c r="R39" s="10">
        <f t="shared" si="6"/>
        <v>980927</v>
      </c>
      <c r="S39" s="10">
        <f t="shared" si="6"/>
        <v>0</v>
      </c>
      <c r="T39" s="10">
        <f t="shared" si="6"/>
        <v>0</v>
      </c>
      <c r="U39" s="10">
        <f t="shared" si="6"/>
        <v>296994.88</v>
      </c>
      <c r="V39" s="10">
        <f t="shared" si="6"/>
        <v>1167528.23</v>
      </c>
      <c r="W39" s="10">
        <f t="shared" si="6"/>
        <v>79735</v>
      </c>
      <c r="X39" s="10">
        <f>X37+X38</f>
        <v>979000</v>
      </c>
      <c r="Y39" s="10">
        <f>Y37+Y38</f>
        <v>1765850.98</v>
      </c>
      <c r="Z39" s="10">
        <f t="shared" si="6"/>
        <v>1757447.68</v>
      </c>
      <c r="AA39" s="10">
        <f t="shared" si="6"/>
        <v>8119002.77</v>
      </c>
      <c r="AB39" s="10">
        <f t="shared" si="6"/>
        <v>-1789808.2300000002</v>
      </c>
    </row>
    <row r="41" spans="10:31" ht="14.25">
      <c r="J41" s="4"/>
      <c r="AD41" s="5"/>
      <c r="AE41" s="5"/>
    </row>
    <row r="42" ht="14.25">
      <c r="Z42" s="4"/>
    </row>
    <row r="43" ht="14.25">
      <c r="J43" s="4"/>
    </row>
  </sheetData>
  <sheetProtection/>
  <mergeCells count="7">
    <mergeCell ref="J1:J2"/>
    <mergeCell ref="K1:M1"/>
    <mergeCell ref="B1:C1"/>
    <mergeCell ref="D1:E1"/>
    <mergeCell ref="F1:G1"/>
    <mergeCell ref="A1:A2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D1">
      <selection activeCell="N17" sqref="N17"/>
    </sheetView>
  </sheetViews>
  <sheetFormatPr defaultColWidth="9.140625" defaultRowHeight="15"/>
  <cols>
    <col min="1" max="1" width="46.28125" style="0" bestFit="1" customWidth="1"/>
    <col min="2" max="2" width="12.421875" style="0" bestFit="1" customWidth="1"/>
    <col min="3" max="3" width="11.421875" style="0" bestFit="1" customWidth="1"/>
    <col min="4" max="4" width="9.28125" style="0" bestFit="1" customWidth="1"/>
    <col min="5" max="5" width="12.140625" style="0" bestFit="1" customWidth="1"/>
    <col min="6" max="6" width="11.7109375" style="0" bestFit="1" customWidth="1"/>
    <col min="7" max="7" width="7.28125" style="0" bestFit="1" customWidth="1"/>
    <col min="8" max="8" width="12.57421875" style="0" bestFit="1" customWidth="1"/>
    <col min="9" max="9" width="12.7109375" style="0" bestFit="1" customWidth="1"/>
    <col min="10" max="10" width="12.28125" style="0" bestFit="1" customWidth="1"/>
    <col min="11" max="11" width="9.00390625" style="0" bestFit="1" customWidth="1"/>
    <col min="12" max="12" width="10.00390625" style="0" bestFit="1" customWidth="1"/>
    <col min="13" max="13" width="11.7109375" style="0" bestFit="1" customWidth="1"/>
    <col min="14" max="15" width="11.7109375" style="15" customWidth="1"/>
    <col min="16" max="16" width="11.7109375" style="17" customWidth="1"/>
    <col min="17" max="17" width="10.00390625" style="17" bestFit="1" customWidth="1"/>
    <col min="18" max="18" width="11.7109375" style="15" customWidth="1"/>
    <col min="19" max="19" width="10.00390625" style="0" bestFit="1" customWidth="1"/>
    <col min="20" max="20" width="12.140625" style="0" bestFit="1" customWidth="1"/>
  </cols>
  <sheetData>
    <row r="1" spans="1:20" s="1" customFormat="1" ht="14.25">
      <c r="A1" s="22" t="s">
        <v>24</v>
      </c>
      <c r="B1" s="9" t="s">
        <v>68</v>
      </c>
      <c r="C1" s="9">
        <v>6245</v>
      </c>
      <c r="D1" s="9">
        <v>6272</v>
      </c>
      <c r="E1" s="9">
        <v>1204</v>
      </c>
      <c r="F1" s="7" t="s">
        <v>69</v>
      </c>
      <c r="G1" s="7" t="s">
        <v>70</v>
      </c>
      <c r="H1" s="7" t="s">
        <v>64</v>
      </c>
      <c r="I1" s="7" t="s">
        <v>77</v>
      </c>
      <c r="J1" s="7" t="s">
        <v>71</v>
      </c>
      <c r="K1" s="7" t="s">
        <v>74</v>
      </c>
      <c r="L1" s="7" t="s">
        <v>72</v>
      </c>
      <c r="M1" s="7" t="s">
        <v>78</v>
      </c>
      <c r="N1" s="6" t="s">
        <v>88</v>
      </c>
      <c r="O1" s="6" t="s">
        <v>89</v>
      </c>
      <c r="P1" s="9" t="s">
        <v>90</v>
      </c>
      <c r="Q1" s="9" t="s">
        <v>92</v>
      </c>
      <c r="R1" s="6" t="s">
        <v>86</v>
      </c>
      <c r="S1" s="7" t="s">
        <v>73</v>
      </c>
      <c r="T1" s="24" t="s">
        <v>84</v>
      </c>
    </row>
    <row r="2" spans="1:20" ht="14.25">
      <c r="A2" s="23"/>
      <c r="B2" s="9">
        <v>211</v>
      </c>
      <c r="C2" s="9">
        <v>211</v>
      </c>
      <c r="D2" s="9">
        <v>211</v>
      </c>
      <c r="E2" s="9">
        <v>211</v>
      </c>
      <c r="F2" s="9">
        <v>221</v>
      </c>
      <c r="G2" s="9">
        <v>224</v>
      </c>
      <c r="H2" s="9">
        <v>225</v>
      </c>
      <c r="I2" s="9">
        <v>225</v>
      </c>
      <c r="J2" s="9">
        <v>226</v>
      </c>
      <c r="K2" s="9">
        <v>340</v>
      </c>
      <c r="L2" s="9">
        <v>340</v>
      </c>
      <c r="M2" s="9" t="s">
        <v>93</v>
      </c>
      <c r="N2" s="9" t="s">
        <v>85</v>
      </c>
      <c r="O2" s="9">
        <v>212</v>
      </c>
      <c r="P2" s="9">
        <v>310</v>
      </c>
      <c r="Q2" s="9">
        <v>225</v>
      </c>
      <c r="R2" s="9">
        <v>226</v>
      </c>
      <c r="S2" s="7"/>
      <c r="T2" s="25"/>
    </row>
    <row r="3" spans="1:22" ht="14.25">
      <c r="A3" s="6" t="s">
        <v>66</v>
      </c>
      <c r="B3" s="8">
        <f>3035905.41-2351350.8</f>
        <v>684554.6100000003</v>
      </c>
      <c r="C3" s="8">
        <v>2811360</v>
      </c>
      <c r="D3" s="8">
        <v>28869</v>
      </c>
      <c r="E3" s="8">
        <f>-488878.2</f>
        <v>-488878.2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>
        <v>42000</v>
      </c>
      <c r="R3" s="8">
        <v>10883.61</v>
      </c>
      <c r="S3" s="8">
        <f>SUM(F3:R3)</f>
        <v>52883.61</v>
      </c>
      <c r="T3" s="8">
        <f>E3+S3</f>
        <v>-435994.59</v>
      </c>
      <c r="V3" s="4"/>
    </row>
    <row r="4" spans="1:22" ht="14.25">
      <c r="A4" s="6" t="s">
        <v>67</v>
      </c>
      <c r="B4" s="8">
        <v>840438</v>
      </c>
      <c r="C4" s="8">
        <v>805960</v>
      </c>
      <c r="D4" s="8"/>
      <c r="E4" s="8">
        <f>-C4-D4</f>
        <v>-805960</v>
      </c>
      <c r="F4" s="8">
        <v>3457</v>
      </c>
      <c r="G4" s="8"/>
      <c r="H4" s="8"/>
      <c r="I4" s="8"/>
      <c r="J4" s="8">
        <v>35268</v>
      </c>
      <c r="K4" s="8">
        <v>13471</v>
      </c>
      <c r="L4" s="8"/>
      <c r="M4" s="8"/>
      <c r="N4" s="8">
        <v>13833</v>
      </c>
      <c r="O4" s="8"/>
      <c r="P4" s="8"/>
      <c r="Q4" s="8">
        <v>44700</v>
      </c>
      <c r="R4" s="8">
        <v>1199.5</v>
      </c>
      <c r="S4" s="8">
        <f>SUM(F4:R4)</f>
        <v>111928.5</v>
      </c>
      <c r="T4" s="8">
        <f>E4+S4</f>
        <v>-694031.5</v>
      </c>
      <c r="V4" s="16"/>
    </row>
    <row r="5" spans="1:22" ht="14.25">
      <c r="A5" s="9" t="s">
        <v>75</v>
      </c>
      <c r="B5" s="10">
        <f>SUM(B3:B4)</f>
        <v>1524992.6100000003</v>
      </c>
      <c r="C5" s="10">
        <f aca="true" t="shared" si="0" ref="C5:T5">SUM(C3:C4)</f>
        <v>3617320</v>
      </c>
      <c r="D5" s="10">
        <f t="shared" si="0"/>
        <v>28869</v>
      </c>
      <c r="E5" s="10">
        <f t="shared" si="0"/>
        <v>-1294838.2</v>
      </c>
      <c r="F5" s="10">
        <f t="shared" si="0"/>
        <v>3457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35268</v>
      </c>
      <c r="K5" s="10">
        <f t="shared" si="0"/>
        <v>13471</v>
      </c>
      <c r="L5" s="10">
        <f t="shared" si="0"/>
        <v>0</v>
      </c>
      <c r="M5" s="10">
        <f t="shared" si="0"/>
        <v>0</v>
      </c>
      <c r="N5" s="10">
        <f t="shared" si="0"/>
        <v>13833</v>
      </c>
      <c r="O5" s="10">
        <f t="shared" si="0"/>
        <v>0</v>
      </c>
      <c r="P5" s="10">
        <f t="shared" si="0"/>
        <v>0</v>
      </c>
      <c r="Q5" s="10">
        <f t="shared" si="0"/>
        <v>86700</v>
      </c>
      <c r="R5" s="10">
        <f t="shared" si="0"/>
        <v>12083.11</v>
      </c>
      <c r="S5" s="10">
        <f t="shared" si="0"/>
        <v>164812.11</v>
      </c>
      <c r="T5" s="10">
        <f t="shared" si="0"/>
        <v>-1130026.09</v>
      </c>
      <c r="V5" s="4"/>
    </row>
    <row r="6" spans="1:22" ht="14.25">
      <c r="A6" s="6" t="s">
        <v>81</v>
      </c>
      <c r="B6" s="8"/>
      <c r="C6" s="8"/>
      <c r="D6" s="8"/>
      <c r="E6" s="8"/>
      <c r="F6" s="8">
        <v>3716</v>
      </c>
      <c r="G6" s="8"/>
      <c r="H6" s="8">
        <v>36000</v>
      </c>
      <c r="I6" s="8"/>
      <c r="J6" s="8">
        <v>20157</v>
      </c>
      <c r="K6" s="8"/>
      <c r="L6" s="8">
        <v>300000</v>
      </c>
      <c r="M6" s="8"/>
      <c r="N6" s="8"/>
      <c r="O6" s="8"/>
      <c r="P6" s="8"/>
      <c r="Q6" s="8">
        <v>8711</v>
      </c>
      <c r="R6" s="8">
        <v>0</v>
      </c>
      <c r="S6" s="8">
        <f>SUM(F6:R6)</f>
        <v>368584</v>
      </c>
      <c r="T6" s="7">
        <v>-767235</v>
      </c>
      <c r="V6" s="16"/>
    </row>
    <row r="7" spans="1:22" ht="14.25">
      <c r="A7" s="12" t="s">
        <v>82</v>
      </c>
      <c r="B7" s="8"/>
      <c r="C7" s="8"/>
      <c r="D7" s="8"/>
      <c r="E7" s="8"/>
      <c r="F7" s="8">
        <v>1550</v>
      </c>
      <c r="G7" s="8"/>
      <c r="H7" s="8">
        <v>42000</v>
      </c>
      <c r="I7" s="8"/>
      <c r="J7" s="8">
        <v>9000</v>
      </c>
      <c r="K7" s="8"/>
      <c r="L7" s="8"/>
      <c r="M7" s="8"/>
      <c r="N7" s="8"/>
      <c r="O7" s="8"/>
      <c r="P7" s="8"/>
      <c r="Q7" s="8">
        <v>51840</v>
      </c>
      <c r="R7" s="8">
        <v>38589</v>
      </c>
      <c r="S7" s="8">
        <f>SUM(F7:R7)</f>
        <v>142979</v>
      </c>
      <c r="T7" s="7">
        <v>-767235</v>
      </c>
      <c r="V7" s="16"/>
    </row>
    <row r="8" spans="1:20" s="5" customFormat="1" ht="14.25">
      <c r="A8" s="13" t="s">
        <v>76</v>
      </c>
      <c r="B8" s="10">
        <f>SUM(B6:B7)</f>
        <v>0</v>
      </c>
      <c r="C8" s="10">
        <f aca="true" t="shared" si="1" ref="C8:T8">SUM(C6:C7)</f>
        <v>0</v>
      </c>
      <c r="D8" s="10">
        <f t="shared" si="1"/>
        <v>0</v>
      </c>
      <c r="E8" s="10">
        <f t="shared" si="1"/>
        <v>0</v>
      </c>
      <c r="F8" s="10">
        <f t="shared" si="1"/>
        <v>5266</v>
      </c>
      <c r="G8" s="10">
        <f t="shared" si="1"/>
        <v>0</v>
      </c>
      <c r="H8" s="10">
        <f t="shared" si="1"/>
        <v>78000</v>
      </c>
      <c r="I8" s="10">
        <f t="shared" si="1"/>
        <v>0</v>
      </c>
      <c r="J8" s="10">
        <f t="shared" si="1"/>
        <v>29157</v>
      </c>
      <c r="K8" s="10">
        <f t="shared" si="1"/>
        <v>0</v>
      </c>
      <c r="L8" s="10">
        <f t="shared" si="1"/>
        <v>300000</v>
      </c>
      <c r="M8" s="10">
        <f t="shared" si="1"/>
        <v>0</v>
      </c>
      <c r="N8" s="10">
        <f aca="true" t="shared" si="2" ref="N8:S8">SUM(N6:N7)</f>
        <v>0</v>
      </c>
      <c r="O8" s="10">
        <f t="shared" si="2"/>
        <v>0</v>
      </c>
      <c r="P8" s="10">
        <f t="shared" si="2"/>
        <v>0</v>
      </c>
      <c r="Q8" s="10">
        <f t="shared" si="2"/>
        <v>60551</v>
      </c>
      <c r="R8" s="10">
        <f t="shared" si="2"/>
        <v>38589</v>
      </c>
      <c r="S8" s="10">
        <f t="shared" si="2"/>
        <v>511563</v>
      </c>
      <c r="T8" s="10">
        <f t="shared" si="1"/>
        <v>-1534470</v>
      </c>
    </row>
    <row r="9" spans="1:20" s="5" customFormat="1" ht="14.25">
      <c r="A9" s="13" t="s">
        <v>83</v>
      </c>
      <c r="B9" s="10">
        <f>B5+B8</f>
        <v>1524992.6100000003</v>
      </c>
      <c r="C9" s="10">
        <f aca="true" t="shared" si="3" ref="C9:T9">C5+C8</f>
        <v>3617320</v>
      </c>
      <c r="D9" s="10">
        <f t="shared" si="3"/>
        <v>28869</v>
      </c>
      <c r="E9" s="10">
        <f t="shared" si="3"/>
        <v>-1294838.2</v>
      </c>
      <c r="F9" s="10">
        <f t="shared" si="3"/>
        <v>8723</v>
      </c>
      <c r="G9" s="10">
        <f t="shared" si="3"/>
        <v>0</v>
      </c>
      <c r="H9" s="10">
        <f t="shared" si="3"/>
        <v>78000</v>
      </c>
      <c r="I9" s="10">
        <f t="shared" si="3"/>
        <v>0</v>
      </c>
      <c r="J9" s="10">
        <f t="shared" si="3"/>
        <v>64425</v>
      </c>
      <c r="K9" s="10">
        <f t="shared" si="3"/>
        <v>13471</v>
      </c>
      <c r="L9" s="10">
        <f t="shared" si="3"/>
        <v>300000</v>
      </c>
      <c r="M9" s="10">
        <f t="shared" si="3"/>
        <v>0</v>
      </c>
      <c r="N9" s="10">
        <f aca="true" t="shared" si="4" ref="N9:S9">N5+N8</f>
        <v>13833</v>
      </c>
      <c r="O9" s="10">
        <f t="shared" si="4"/>
        <v>0</v>
      </c>
      <c r="P9" s="10">
        <f t="shared" si="4"/>
        <v>0</v>
      </c>
      <c r="Q9" s="10">
        <f t="shared" si="4"/>
        <v>147251</v>
      </c>
      <c r="R9" s="10">
        <f t="shared" si="4"/>
        <v>50672.11</v>
      </c>
      <c r="S9" s="10">
        <f t="shared" si="4"/>
        <v>676375.11</v>
      </c>
      <c r="T9" s="10">
        <f t="shared" si="3"/>
        <v>-2664496.09</v>
      </c>
    </row>
    <row r="11" spans="8:9" ht="14.25">
      <c r="H11" s="4"/>
      <c r="I11" s="4"/>
    </row>
    <row r="12" spans="3:9" ht="14.25">
      <c r="C12" s="4"/>
      <c r="H12" s="4"/>
      <c r="I12" s="4"/>
    </row>
    <row r="14" spans="2:4" ht="14.25">
      <c r="B14" s="3"/>
      <c r="C14" s="3"/>
      <c r="D14" s="3"/>
    </row>
  </sheetData>
  <sheetProtection/>
  <mergeCells count="2">
    <mergeCell ref="A1:A2"/>
    <mergeCell ref="T1:T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</dc:creator>
  <cp:keywords/>
  <dc:description>0</dc:description>
  <cp:lastModifiedBy>Сивцев Петр Дмитриевич</cp:lastModifiedBy>
  <cp:lastPrinted>2018-12-19T07:03:28Z</cp:lastPrinted>
  <dcterms:created xsi:type="dcterms:W3CDTF">2018-12-10T01:53:25Z</dcterms:created>
  <dcterms:modified xsi:type="dcterms:W3CDTF">2018-12-20T10:09:20Z</dcterms:modified>
  <cp:category/>
  <cp:version/>
  <cp:contentType/>
  <cp:contentStatus/>
</cp:coreProperties>
</file>