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5"/>
  </bookViews>
  <sheets>
    <sheet name="Тепло" sheetId="5" r:id="rId1"/>
    <sheet name="СуммаГаз" sheetId="4" r:id="rId2"/>
    <sheet name="Вода" sheetId="8" r:id="rId3"/>
    <sheet name="Свет" sheetId="7" r:id="rId4"/>
    <sheet name="Канализ" sheetId="9" r:id="rId5"/>
    <sheet name="Сводка" sheetId="6" r:id="rId6"/>
  </sheets>
  <calcPr calcId="145621"/>
</workbook>
</file>

<file path=xl/calcChain.xml><?xml version="1.0" encoding="utf-8"?>
<calcChain xmlns="http://schemas.openxmlformats.org/spreadsheetml/2006/main">
  <c r="BR35" i="5" l="1"/>
  <c r="BR30" i="5"/>
  <c r="BQ35" i="5"/>
  <c r="BQ30" i="5"/>
  <c r="BQ23" i="5"/>
  <c r="CM38" i="5"/>
  <c r="BR23" i="5"/>
  <c r="AD37" i="9"/>
  <c r="AD36" i="9"/>
  <c r="AD35" i="9"/>
  <c r="AD34" i="9"/>
  <c r="AD33" i="9"/>
  <c r="AD32" i="9"/>
  <c r="AD31" i="9"/>
  <c r="AD30" i="9"/>
  <c r="AD29" i="9"/>
  <c r="AD28" i="9"/>
  <c r="AD27" i="9"/>
  <c r="AD26" i="9"/>
  <c r="AD25" i="9"/>
  <c r="AD24" i="9"/>
  <c r="AD23" i="9"/>
  <c r="AD22" i="9"/>
  <c r="AD21" i="9"/>
  <c r="AD20" i="9"/>
  <c r="AD19" i="9"/>
  <c r="AD18" i="9"/>
  <c r="AD17" i="9"/>
  <c r="AD16" i="9"/>
  <c r="AD15" i="9"/>
  <c r="AD14" i="9"/>
  <c r="AD13" i="9"/>
  <c r="AD12" i="9"/>
  <c r="AD11" i="9"/>
  <c r="AD10" i="9"/>
  <c r="AD9" i="9"/>
  <c r="AD8" i="9"/>
  <c r="AD7" i="9"/>
  <c r="AD6" i="9"/>
  <c r="AD5" i="9"/>
  <c r="AD4" i="9"/>
  <c r="AD3" i="9"/>
  <c r="BT37" i="7"/>
  <c r="BT36" i="7"/>
  <c r="BT35" i="7"/>
  <c r="BT34" i="7"/>
  <c r="BT33" i="7"/>
  <c r="BT32" i="7"/>
  <c r="BT31" i="7"/>
  <c r="BT30" i="7"/>
  <c r="BT29" i="7"/>
  <c r="BT28" i="7"/>
  <c r="BT27" i="7"/>
  <c r="BT26" i="7"/>
  <c r="BT25" i="7"/>
  <c r="BT24" i="7"/>
  <c r="BT23" i="7"/>
  <c r="BT22" i="7"/>
  <c r="BT21" i="7"/>
  <c r="BT20" i="7"/>
  <c r="BT19" i="7"/>
  <c r="BT18" i="7"/>
  <c r="BT17" i="7"/>
  <c r="BT16" i="7"/>
  <c r="BT15" i="7"/>
  <c r="BT14" i="7"/>
  <c r="BT13" i="7"/>
  <c r="BT12" i="7"/>
  <c r="BT11" i="7"/>
  <c r="BT10" i="7"/>
  <c r="BT9" i="7"/>
  <c r="BT8" i="7"/>
  <c r="BT7" i="7"/>
  <c r="BT6" i="7"/>
  <c r="BT5" i="7"/>
  <c r="BT4" i="7"/>
  <c r="BT3" i="7"/>
  <c r="AQ22" i="8"/>
  <c r="AQ23" i="8"/>
  <c r="AQ4" i="8"/>
  <c r="AQ5" i="8"/>
  <c r="AQ6" i="8"/>
  <c r="AQ7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" i="8"/>
  <c r="AL9" i="4"/>
  <c r="BI25" i="5"/>
  <c r="BH25" i="5"/>
  <c r="BH23" i="5"/>
  <c r="BP23" i="5"/>
  <c r="BO23" i="5"/>
  <c r="BN23" i="5"/>
  <c r="BM23" i="5"/>
  <c r="BK23" i="5"/>
  <c r="BJ23" i="5"/>
  <c r="BI23" i="5"/>
  <c r="BH4" i="5"/>
  <c r="BH28" i="5"/>
  <c r="BH21" i="5"/>
  <c r="BH10" i="5"/>
  <c r="BH3" i="5"/>
  <c r="BP37" i="5"/>
  <c r="BN37" i="5"/>
  <c r="BM37" i="5"/>
  <c r="BI37" i="5"/>
  <c r="BH37" i="5"/>
  <c r="BP36" i="5"/>
  <c r="BN36" i="5"/>
  <c r="BM36" i="5"/>
  <c r="BI36" i="5"/>
  <c r="BH36" i="5"/>
  <c r="BP32" i="5"/>
  <c r="BO32" i="5"/>
  <c r="BN32" i="5"/>
  <c r="BM32" i="5"/>
  <c r="BI32" i="5"/>
  <c r="BH32" i="5"/>
  <c r="BP31" i="5"/>
  <c r="BO31" i="5"/>
  <c r="BN31" i="5"/>
  <c r="BM31" i="5"/>
  <c r="BI31" i="5"/>
  <c r="BH31" i="5"/>
  <c r="BP29" i="5"/>
  <c r="BN29" i="5"/>
  <c r="BM29" i="5"/>
  <c r="BI29" i="5"/>
  <c r="BH29" i="5"/>
  <c r="BP28" i="5"/>
  <c r="BO28" i="5"/>
  <c r="BN28" i="5"/>
  <c r="BM28" i="5"/>
  <c r="BJ28" i="5"/>
  <c r="BI28" i="5"/>
  <c r="BP27" i="5"/>
  <c r="BN27" i="5"/>
  <c r="BM27" i="5"/>
  <c r="BI27" i="5"/>
  <c r="BH27" i="5"/>
  <c r="BM25" i="5"/>
  <c r="BP22" i="5"/>
  <c r="BO22" i="5"/>
  <c r="BN22" i="5"/>
  <c r="BM22" i="5"/>
  <c r="BJ22" i="5"/>
  <c r="BI22" i="5"/>
  <c r="BP21" i="5"/>
  <c r="BO21" i="5"/>
  <c r="BN21" i="5"/>
  <c r="BM21" i="5"/>
  <c r="BJ21" i="5"/>
  <c r="BI21" i="5"/>
  <c r="BP20" i="5"/>
  <c r="BO20" i="5"/>
  <c r="BN20" i="5"/>
  <c r="BM20" i="5"/>
  <c r="BJ20" i="5"/>
  <c r="BI20" i="5"/>
  <c r="BH20" i="5"/>
  <c r="BP19" i="5"/>
  <c r="BO19" i="5"/>
  <c r="BN19" i="5"/>
  <c r="BM19" i="5"/>
  <c r="BI19" i="5"/>
  <c r="BH19" i="5"/>
  <c r="BP18" i="5"/>
  <c r="BO18" i="5"/>
  <c r="BN18" i="5"/>
  <c r="BM18" i="5"/>
  <c r="BI18" i="5"/>
  <c r="BH18" i="5"/>
  <c r="BP16" i="5"/>
  <c r="BO16" i="5"/>
  <c r="BN16" i="5"/>
  <c r="BM16" i="5"/>
  <c r="BI16" i="5"/>
  <c r="BH16" i="5"/>
  <c r="BP14" i="5"/>
  <c r="BO14" i="5"/>
  <c r="BN14" i="5"/>
  <c r="BM14" i="5"/>
  <c r="BI14" i="5"/>
  <c r="BH14" i="5"/>
  <c r="BP10" i="5"/>
  <c r="BO10" i="5"/>
  <c r="BN10" i="5"/>
  <c r="BM10" i="5"/>
  <c r="BJ10" i="5"/>
  <c r="BI10" i="5"/>
  <c r="BP9" i="5"/>
  <c r="BO9" i="5"/>
  <c r="BN9" i="5"/>
  <c r="BM9" i="5"/>
  <c r="BK9" i="5"/>
  <c r="BJ9" i="5"/>
  <c r="BI9" i="5"/>
  <c r="BH9" i="5"/>
  <c r="BP8" i="5"/>
  <c r="BN8" i="5"/>
  <c r="BM8" i="5"/>
  <c r="BI8" i="5"/>
  <c r="BH8" i="5"/>
  <c r="BP7" i="5"/>
  <c r="BO7" i="5"/>
  <c r="BN7" i="5"/>
  <c r="BM7" i="5"/>
  <c r="BI7" i="5"/>
  <c r="BH7" i="5"/>
  <c r="BP6" i="5"/>
  <c r="BO6" i="5"/>
  <c r="BN6" i="5"/>
  <c r="BM6" i="5"/>
  <c r="BI6" i="5"/>
  <c r="BH6" i="5"/>
  <c r="BP5" i="5"/>
  <c r="BO5" i="5"/>
  <c r="BN5" i="5"/>
  <c r="BM5" i="5"/>
  <c r="BI5" i="5"/>
  <c r="BH5" i="5"/>
  <c r="BP4" i="5"/>
  <c r="BN4" i="5"/>
  <c r="BM4" i="5"/>
  <c r="BI4" i="5"/>
  <c r="BI35" i="5"/>
  <c r="BK35" i="5"/>
  <c r="BP35" i="5"/>
  <c r="BP34" i="5"/>
  <c r="BN34" i="5"/>
  <c r="BP33" i="5"/>
  <c r="BO33" i="5"/>
  <c r="BN33" i="5"/>
  <c r="BP30" i="5"/>
  <c r="BO30" i="5"/>
  <c r="BN30" i="5"/>
  <c r="BP24" i="5"/>
  <c r="BO24" i="5"/>
  <c r="BN24" i="5"/>
  <c r="BP17" i="5"/>
  <c r="BO17" i="5"/>
  <c r="BN17" i="5"/>
  <c r="BP15" i="5"/>
  <c r="BO15" i="5"/>
  <c r="BN15" i="5"/>
  <c r="BP13" i="5"/>
  <c r="BO13" i="5"/>
  <c r="BN13" i="5"/>
  <c r="BP12" i="5"/>
  <c r="BO12" i="5"/>
  <c r="BN12" i="5"/>
  <c r="BN11" i="5"/>
  <c r="BO11" i="5"/>
  <c r="BP11" i="5"/>
  <c r="BI3" i="5" l="1"/>
  <c r="AL47" i="4" l="1"/>
  <c r="AK47" i="4"/>
  <c r="AL54" i="4"/>
  <c r="BS67" i="5"/>
  <c r="AG40" i="9"/>
  <c r="AG41" i="9"/>
  <c r="AG42" i="9"/>
  <c r="AG43" i="9"/>
  <c r="AG44" i="9"/>
  <c r="AG45" i="9"/>
  <c r="AG46" i="9"/>
  <c r="AG47" i="9"/>
  <c r="AG48" i="9"/>
  <c r="AG49" i="9"/>
  <c r="AG50" i="9"/>
  <c r="AG51" i="9"/>
  <c r="AG52" i="9"/>
  <c r="AG53" i="9"/>
  <c r="AG54" i="9"/>
  <c r="AG55" i="9"/>
  <c r="AG56" i="9"/>
  <c r="AG57" i="9"/>
  <c r="AG58" i="9"/>
  <c r="AG59" i="9"/>
  <c r="AG60" i="9"/>
  <c r="AG61" i="9"/>
  <c r="AG62" i="9"/>
  <c r="AG63" i="9"/>
  <c r="AG64" i="9"/>
  <c r="AG65" i="9"/>
  <c r="AG66" i="9"/>
  <c r="AG39" i="9"/>
  <c r="BW40" i="7"/>
  <c r="BW41" i="7"/>
  <c r="BW42" i="7"/>
  <c r="BW43" i="7"/>
  <c r="BW44" i="7"/>
  <c r="BW45" i="7"/>
  <c r="BW46" i="7"/>
  <c r="BW47" i="7"/>
  <c r="BW48" i="7"/>
  <c r="BW49" i="7"/>
  <c r="BW50" i="7"/>
  <c r="BW51" i="7"/>
  <c r="BW52" i="7"/>
  <c r="BW53" i="7"/>
  <c r="BW54" i="7"/>
  <c r="BW55" i="7"/>
  <c r="BW56" i="7"/>
  <c r="BW57" i="7"/>
  <c r="BW58" i="7"/>
  <c r="BW59" i="7"/>
  <c r="BW60" i="7"/>
  <c r="BW61" i="7"/>
  <c r="BW62" i="7"/>
  <c r="BW63" i="7"/>
  <c r="BW64" i="7"/>
  <c r="BW65" i="7"/>
  <c r="BW66" i="7"/>
  <c r="BW39" i="7"/>
  <c r="AT66" i="8"/>
  <c r="AT65" i="8"/>
  <c r="AT64" i="8"/>
  <c r="AT63" i="8"/>
  <c r="AT62" i="8"/>
  <c r="AT61" i="8"/>
  <c r="AT60" i="8"/>
  <c r="AT59" i="8"/>
  <c r="AT58" i="8"/>
  <c r="AT57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U40" i="4"/>
  <c r="AU41" i="4"/>
  <c r="AU42" i="4"/>
  <c r="AU43" i="4"/>
  <c r="AU44" i="4"/>
  <c r="AU45" i="4"/>
  <c r="AU46" i="4"/>
  <c r="AU47" i="4"/>
  <c r="AU48" i="4"/>
  <c r="AU49" i="4"/>
  <c r="AU50" i="4"/>
  <c r="AU51" i="4"/>
  <c r="AU52" i="4"/>
  <c r="AU53" i="4"/>
  <c r="AU54" i="4"/>
  <c r="AU55" i="4"/>
  <c r="AU56" i="4"/>
  <c r="AU57" i="4"/>
  <c r="AU58" i="4"/>
  <c r="AU59" i="4"/>
  <c r="AU60" i="4"/>
  <c r="AU61" i="4"/>
  <c r="AU62" i="4"/>
  <c r="AU63" i="4"/>
  <c r="AU64" i="4"/>
  <c r="AU65" i="4"/>
  <c r="AU66" i="4"/>
  <c r="AU39" i="4"/>
  <c r="BH42" i="5"/>
  <c r="BH46" i="5"/>
  <c r="BQ72" i="7"/>
  <c r="BJ72" i="7"/>
  <c r="BS72" i="5"/>
  <c r="L18" i="6"/>
  <c r="L20" i="6" s="1"/>
  <c r="K18" i="6"/>
  <c r="K20" i="6" s="1"/>
  <c r="J18" i="6"/>
  <c r="J20" i="6" s="1"/>
  <c r="I18" i="6"/>
  <c r="I20" i="6" s="1"/>
  <c r="H18" i="6"/>
  <c r="H20" i="6" s="1"/>
  <c r="G18" i="6"/>
  <c r="G20" i="6" s="1"/>
  <c r="F18" i="6"/>
  <c r="F20" i="6" s="1"/>
  <c r="E18" i="6"/>
  <c r="E20" i="6" s="1"/>
  <c r="D18" i="6"/>
  <c r="D20" i="6" s="1"/>
  <c r="C18" i="6"/>
  <c r="C20" i="6" s="1"/>
  <c r="B18" i="6"/>
  <c r="B20" i="6" s="1"/>
  <c r="M18" i="6" l="1"/>
  <c r="M20" i="6" s="1"/>
  <c r="N18" i="6"/>
  <c r="P18" i="6" s="1"/>
  <c r="N4" i="6"/>
  <c r="N9" i="6"/>
  <c r="N14" i="6"/>
  <c r="L16" i="6" l="1"/>
  <c r="K16" i="6"/>
  <c r="J16" i="6"/>
  <c r="I16" i="6"/>
  <c r="H16" i="6"/>
  <c r="G16" i="6"/>
  <c r="F16" i="6"/>
  <c r="E16" i="6"/>
  <c r="D16" i="6"/>
  <c r="C16" i="6"/>
  <c r="B16" i="6"/>
  <c r="M12" i="6"/>
  <c r="B12" i="6"/>
  <c r="M7" i="6"/>
  <c r="L12" i="6" l="1"/>
  <c r="BH47" i="5" l="1"/>
  <c r="BH67" i="5" s="1"/>
  <c r="AA67" i="9"/>
  <c r="Z67" i="9"/>
  <c r="Y67" i="9"/>
  <c r="X67" i="9"/>
  <c r="W67" i="9"/>
  <c r="V67" i="9"/>
  <c r="U67" i="9"/>
  <c r="T67" i="9"/>
  <c r="S67" i="9"/>
  <c r="R67" i="9"/>
  <c r="Q67" i="9"/>
  <c r="P67" i="9"/>
  <c r="BQ67" i="7"/>
  <c r="BP67" i="7"/>
  <c r="BO67" i="7"/>
  <c r="BN67" i="7"/>
  <c r="BM67" i="7"/>
  <c r="BL67" i="7"/>
  <c r="BK67" i="7"/>
  <c r="BJ67" i="7"/>
  <c r="BI67" i="7"/>
  <c r="BH67" i="7"/>
  <c r="BG67" i="7"/>
  <c r="BF67" i="7"/>
  <c r="AN67" i="8"/>
  <c r="AM67" i="8"/>
  <c r="AL67" i="8"/>
  <c r="AK67" i="8"/>
  <c r="AJ67" i="8"/>
  <c r="AI67" i="8"/>
  <c r="AH67" i="8"/>
  <c r="AG67" i="8"/>
  <c r="AF67" i="8"/>
  <c r="AE67" i="8"/>
  <c r="AD67" i="8"/>
  <c r="AC67" i="8"/>
  <c r="AN67" i="4"/>
  <c r="M11" i="6" s="1"/>
  <c r="AM67" i="4"/>
  <c r="AL67" i="4"/>
  <c r="AK67" i="4"/>
  <c r="AJ67" i="4"/>
  <c r="AI67" i="4"/>
  <c r="AH67" i="4"/>
  <c r="AG67" i="4"/>
  <c r="AF67" i="4"/>
  <c r="AE67" i="4"/>
  <c r="AD67" i="4"/>
  <c r="AC67" i="4"/>
  <c r="BS67" i="4"/>
  <c r="BR67" i="4"/>
  <c r="BQ67" i="4"/>
  <c r="BP67" i="4"/>
  <c r="BO67" i="4"/>
  <c r="BN67" i="4"/>
  <c r="BM67" i="4"/>
  <c r="BL67" i="4"/>
  <c r="BK67" i="4"/>
  <c r="BJ67" i="4"/>
  <c r="BI67" i="4"/>
  <c r="BS67" i="8"/>
  <c r="BR67" i="8"/>
  <c r="BQ67" i="8"/>
  <c r="BP67" i="8"/>
  <c r="BO67" i="8"/>
  <c r="BN67" i="8"/>
  <c r="BM67" i="8"/>
  <c r="BL67" i="8"/>
  <c r="BK67" i="8"/>
  <c r="BJ67" i="8"/>
  <c r="BI67" i="8"/>
  <c r="BS67" i="9"/>
  <c r="BR67" i="9"/>
  <c r="BQ67" i="9"/>
  <c r="BP67" i="9"/>
  <c r="BO67" i="9"/>
  <c r="BN67" i="9"/>
  <c r="BM67" i="9"/>
  <c r="BL67" i="9"/>
  <c r="BK67" i="9"/>
  <c r="BJ67" i="9"/>
  <c r="BI67" i="9"/>
  <c r="BH67" i="4"/>
  <c r="BH67" i="8"/>
  <c r="BH67" i="9"/>
  <c r="BG38" i="7"/>
  <c r="BF38" i="7"/>
  <c r="BG71" i="7"/>
  <c r="BF71" i="7"/>
  <c r="AA71" i="9"/>
  <c r="Z71" i="9"/>
  <c r="Y71" i="9"/>
  <c r="X71" i="9"/>
  <c r="W71" i="9"/>
  <c r="V71" i="9"/>
  <c r="U71" i="9"/>
  <c r="T71" i="9"/>
  <c r="S71" i="9"/>
  <c r="R71" i="9"/>
  <c r="Q71" i="9"/>
  <c r="P71" i="9"/>
  <c r="AA38" i="9"/>
  <c r="Z38" i="9"/>
  <c r="Y38" i="9"/>
  <c r="X38" i="9"/>
  <c r="W38" i="9"/>
  <c r="V38" i="9"/>
  <c r="U38" i="9"/>
  <c r="T38" i="9"/>
  <c r="S38" i="9"/>
  <c r="R38" i="9"/>
  <c r="Q38" i="9"/>
  <c r="P38" i="9"/>
  <c r="AN71" i="8"/>
  <c r="AM71" i="8"/>
  <c r="AL71" i="8"/>
  <c r="AK71" i="8"/>
  <c r="AJ71" i="8"/>
  <c r="AI71" i="8"/>
  <c r="AH71" i="8"/>
  <c r="AG71" i="8"/>
  <c r="AF71" i="8"/>
  <c r="AE71" i="8"/>
  <c r="AD71" i="8"/>
  <c r="AC71" i="8"/>
  <c r="AN38" i="8"/>
  <c r="AM38" i="8"/>
  <c r="AL38" i="8"/>
  <c r="AK38" i="8"/>
  <c r="AJ38" i="8"/>
  <c r="AI38" i="8"/>
  <c r="AH38" i="8"/>
  <c r="AG38" i="8"/>
  <c r="AF38" i="8"/>
  <c r="AE38" i="8"/>
  <c r="AD38" i="8"/>
  <c r="AC38" i="8"/>
  <c r="AN71" i="4"/>
  <c r="AN38" i="4"/>
  <c r="BS71" i="4"/>
  <c r="BR71" i="4"/>
  <c r="BQ71" i="4"/>
  <c r="BP71" i="4"/>
  <c r="BO71" i="4"/>
  <c r="BN71" i="4"/>
  <c r="BM71" i="4"/>
  <c r="BL71" i="4"/>
  <c r="BK71" i="4"/>
  <c r="BJ71" i="4"/>
  <c r="BI71" i="4"/>
  <c r="BS71" i="8"/>
  <c r="BR71" i="8"/>
  <c r="BQ71" i="8"/>
  <c r="BP71" i="8"/>
  <c r="BO71" i="8"/>
  <c r="BN71" i="8"/>
  <c r="BM71" i="8"/>
  <c r="BL71" i="8"/>
  <c r="BK71" i="8"/>
  <c r="BJ71" i="8"/>
  <c r="BI71" i="8"/>
  <c r="BQ71" i="7"/>
  <c r="BP71" i="7"/>
  <c r="BO71" i="7"/>
  <c r="BN71" i="7"/>
  <c r="BM71" i="7"/>
  <c r="BL71" i="7"/>
  <c r="BK71" i="7"/>
  <c r="BJ71" i="7"/>
  <c r="BI71" i="7"/>
  <c r="BS71" i="9"/>
  <c r="BR71" i="9"/>
  <c r="BQ71" i="9"/>
  <c r="BP71" i="9"/>
  <c r="BO71" i="9"/>
  <c r="BN71" i="9"/>
  <c r="BM71" i="9"/>
  <c r="BL71" i="9"/>
  <c r="BK71" i="9"/>
  <c r="BJ71" i="9"/>
  <c r="BI71" i="9"/>
  <c r="BH71" i="4"/>
  <c r="BH71" i="8"/>
  <c r="BH71" i="7"/>
  <c r="BH71" i="9"/>
  <c r="BS38" i="4"/>
  <c r="BR38" i="4"/>
  <c r="BQ38" i="4"/>
  <c r="BP38" i="4"/>
  <c r="BO38" i="4"/>
  <c r="BN38" i="4"/>
  <c r="BM38" i="4"/>
  <c r="BL38" i="4"/>
  <c r="BK38" i="4"/>
  <c r="BJ38" i="4"/>
  <c r="BI38" i="4"/>
  <c r="BS38" i="8"/>
  <c r="BR38" i="8"/>
  <c r="BQ38" i="8"/>
  <c r="BP38" i="8"/>
  <c r="BO38" i="8"/>
  <c r="BN38" i="8"/>
  <c r="BM38" i="8"/>
  <c r="BL38" i="8"/>
  <c r="BK38" i="8"/>
  <c r="BJ38" i="8"/>
  <c r="BI38" i="8"/>
  <c r="BQ38" i="7"/>
  <c r="BP38" i="7"/>
  <c r="BO38" i="7"/>
  <c r="BN38" i="7"/>
  <c r="BM38" i="7"/>
  <c r="BL38" i="7"/>
  <c r="BK38" i="7"/>
  <c r="BJ38" i="7"/>
  <c r="BI38" i="7"/>
  <c r="BS38" i="9"/>
  <c r="BR38" i="9"/>
  <c r="BQ38" i="9"/>
  <c r="BP38" i="9"/>
  <c r="BO38" i="9"/>
  <c r="BN38" i="9"/>
  <c r="BM38" i="9"/>
  <c r="BL38" i="9"/>
  <c r="BK38" i="9"/>
  <c r="BJ38" i="9"/>
  <c r="BI38" i="9"/>
  <c r="BS38" i="5"/>
  <c r="M6" i="6" s="1"/>
  <c r="BH38" i="4"/>
  <c r="BH38" i="8"/>
  <c r="BH38" i="7"/>
  <c r="BH38" i="9"/>
  <c r="BS69" i="5"/>
  <c r="BS68" i="5"/>
  <c r="M16" i="6" s="1"/>
  <c r="N16" i="6" s="1"/>
  <c r="P16" i="6" s="1"/>
  <c r="M8" i="6" l="1"/>
  <c r="M10" i="6" s="1"/>
  <c r="M3" i="6"/>
  <c r="M5" i="6" s="1"/>
  <c r="B8" i="6"/>
  <c r="B11" i="6"/>
  <c r="B10" i="6" l="1"/>
  <c r="BP26" i="5" l="1"/>
  <c r="BO26" i="5"/>
  <c r="BN26" i="5"/>
  <c r="AO36" i="8" l="1"/>
  <c r="AM68" i="8" l="1"/>
  <c r="AL68" i="8"/>
  <c r="AK68" i="8"/>
  <c r="AG68" i="8"/>
  <c r="AF68" i="8"/>
  <c r="AE68" i="8"/>
  <c r="AD68" i="8"/>
  <c r="AC68" i="8"/>
  <c r="BQ52" i="5"/>
  <c r="BP52" i="5"/>
  <c r="BK52" i="5"/>
  <c r="BJ52" i="5"/>
  <c r="BI52" i="5"/>
  <c r="AK54" i="4" l="1"/>
  <c r="AF54" i="4"/>
  <c r="AE54" i="4"/>
  <c r="AD54" i="4"/>
  <c r="AC54" i="4"/>
  <c r="AN9" i="4"/>
  <c r="AM9" i="4"/>
  <c r="AK9" i="4"/>
  <c r="AF9" i="4"/>
  <c r="AE9" i="4"/>
  <c r="AD9" i="4"/>
  <c r="AC9" i="4"/>
  <c r="AN66" i="4"/>
  <c r="AL66" i="4"/>
  <c r="AK66" i="4"/>
  <c r="AF66" i="4"/>
  <c r="AE66" i="4"/>
  <c r="AD66" i="4"/>
  <c r="AC66" i="4"/>
  <c r="AF47" i="4"/>
  <c r="AE47" i="4"/>
  <c r="AD47" i="4"/>
  <c r="AC47" i="4"/>
  <c r="AM70" i="4" l="1"/>
  <c r="AL70" i="4"/>
  <c r="AK70" i="4"/>
  <c r="AJ70" i="4"/>
  <c r="AI70" i="4"/>
  <c r="AH70" i="4"/>
  <c r="AG70" i="4"/>
  <c r="AF70" i="4"/>
  <c r="AE70" i="4"/>
  <c r="AD70" i="4"/>
  <c r="AC70" i="4"/>
  <c r="AM68" i="4"/>
  <c r="AM71" i="4" s="1"/>
  <c r="AL68" i="4"/>
  <c r="AL71" i="4" s="1"/>
  <c r="AK68" i="4"/>
  <c r="AK71" i="4" s="1"/>
  <c r="AJ68" i="4"/>
  <c r="AJ71" i="4" s="1"/>
  <c r="AI68" i="4"/>
  <c r="AI71" i="4" s="1"/>
  <c r="AH68" i="4"/>
  <c r="AH71" i="4" s="1"/>
  <c r="AG68" i="4"/>
  <c r="AG71" i="4" s="1"/>
  <c r="AF68" i="4"/>
  <c r="AF71" i="4" s="1"/>
  <c r="AE68" i="4"/>
  <c r="AE71" i="4" s="1"/>
  <c r="AD68" i="4"/>
  <c r="AD71" i="4" s="1"/>
  <c r="AC68" i="4"/>
  <c r="AC71" i="4" s="1"/>
  <c r="AL65" i="4"/>
  <c r="AK65" i="4"/>
  <c r="AJ65" i="4"/>
  <c r="AI65" i="4"/>
  <c r="AH65" i="4"/>
  <c r="AF65" i="4"/>
  <c r="AE65" i="4"/>
  <c r="AD65" i="4"/>
  <c r="AC65" i="4"/>
  <c r="AL64" i="4"/>
  <c r="AK64" i="4"/>
  <c r="AJ64" i="4"/>
  <c r="AI64" i="4"/>
  <c r="AH64" i="4"/>
  <c r="AF64" i="4"/>
  <c r="AE64" i="4"/>
  <c r="AD64" i="4"/>
  <c r="AC64" i="4"/>
  <c r="AL63" i="4"/>
  <c r="AK63" i="4"/>
  <c r="AJ63" i="4"/>
  <c r="AI63" i="4"/>
  <c r="AH63" i="4"/>
  <c r="AF63" i="4"/>
  <c r="AE63" i="4"/>
  <c r="AD63" i="4"/>
  <c r="AC63" i="4"/>
  <c r="AL62" i="4"/>
  <c r="AK62" i="4"/>
  <c r="AJ62" i="4"/>
  <c r="AI62" i="4"/>
  <c r="AH62" i="4"/>
  <c r="AF62" i="4"/>
  <c r="AE62" i="4"/>
  <c r="AD62" i="4"/>
  <c r="AC62" i="4"/>
  <c r="AL61" i="4"/>
  <c r="AK61" i="4"/>
  <c r="AJ61" i="4"/>
  <c r="AI61" i="4"/>
  <c r="AH61" i="4"/>
  <c r="AF61" i="4"/>
  <c r="AE61" i="4"/>
  <c r="AD61" i="4"/>
  <c r="AC61" i="4"/>
  <c r="AL60" i="4"/>
  <c r="AK60" i="4"/>
  <c r="AJ60" i="4"/>
  <c r="AI60" i="4"/>
  <c r="AH60" i="4"/>
  <c r="AF60" i="4"/>
  <c r="AE60" i="4"/>
  <c r="AD60" i="4"/>
  <c r="AC60" i="4"/>
  <c r="AL59" i="4"/>
  <c r="AK59" i="4"/>
  <c r="AJ59" i="4"/>
  <c r="AI59" i="4"/>
  <c r="AH59" i="4"/>
  <c r="AF59" i="4"/>
  <c r="AE59" i="4"/>
  <c r="AD59" i="4"/>
  <c r="AC59" i="4"/>
  <c r="AL58" i="4"/>
  <c r="AK58" i="4"/>
  <c r="AJ58" i="4"/>
  <c r="AI58" i="4"/>
  <c r="AH58" i="4"/>
  <c r="AF58" i="4"/>
  <c r="AE58" i="4"/>
  <c r="AD58" i="4"/>
  <c r="AC58" i="4"/>
  <c r="AL57" i="4"/>
  <c r="AK57" i="4"/>
  <c r="AJ57" i="4"/>
  <c r="AI57" i="4"/>
  <c r="AH57" i="4"/>
  <c r="AF57" i="4"/>
  <c r="AE57" i="4"/>
  <c r="AD57" i="4"/>
  <c r="AC57" i="4"/>
  <c r="AL56" i="4"/>
  <c r="AK56" i="4"/>
  <c r="AJ56" i="4"/>
  <c r="AI56" i="4"/>
  <c r="AH56" i="4"/>
  <c r="AF56" i="4"/>
  <c r="AE56" i="4"/>
  <c r="AD56" i="4"/>
  <c r="AC56" i="4"/>
  <c r="AL55" i="4"/>
  <c r="AK55" i="4"/>
  <c r="AJ55" i="4"/>
  <c r="AI55" i="4"/>
  <c r="AH55" i="4"/>
  <c r="AF55" i="4"/>
  <c r="AE55" i="4"/>
  <c r="AD55" i="4"/>
  <c r="AC55" i="4"/>
  <c r="AL53" i="4"/>
  <c r="AK53" i="4"/>
  <c r="AJ53" i="4"/>
  <c r="AI53" i="4"/>
  <c r="AH53" i="4"/>
  <c r="AF53" i="4"/>
  <c r="AE53" i="4"/>
  <c r="AD53" i="4"/>
  <c r="AC53" i="4"/>
  <c r="AL52" i="4"/>
  <c r="AK52" i="4"/>
  <c r="AJ52" i="4"/>
  <c r="AI52" i="4"/>
  <c r="AH52" i="4"/>
  <c r="AF52" i="4"/>
  <c r="AE52" i="4"/>
  <c r="AD52" i="4"/>
  <c r="AC52" i="4"/>
  <c r="AL51" i="4"/>
  <c r="AK51" i="4"/>
  <c r="AJ51" i="4"/>
  <c r="AI51" i="4"/>
  <c r="AH51" i="4"/>
  <c r="AF51" i="4"/>
  <c r="AE51" i="4"/>
  <c r="AD51" i="4"/>
  <c r="AC51" i="4"/>
  <c r="AL50" i="4"/>
  <c r="AK50" i="4"/>
  <c r="AJ50" i="4"/>
  <c r="AI50" i="4"/>
  <c r="AH50" i="4"/>
  <c r="AF50" i="4"/>
  <c r="AE50" i="4"/>
  <c r="AD50" i="4"/>
  <c r="AC50" i="4"/>
  <c r="AL49" i="4"/>
  <c r="AK49" i="4"/>
  <c r="AJ49" i="4"/>
  <c r="AI49" i="4"/>
  <c r="AH49" i="4"/>
  <c r="AF49" i="4"/>
  <c r="AE49" i="4"/>
  <c r="AD49" i="4"/>
  <c r="AC49" i="4"/>
  <c r="AL48" i="4"/>
  <c r="AK48" i="4"/>
  <c r="AJ48" i="4"/>
  <c r="AI48" i="4"/>
  <c r="AH48" i="4"/>
  <c r="AF48" i="4"/>
  <c r="AE48" i="4"/>
  <c r="AD48" i="4"/>
  <c r="AC48" i="4"/>
  <c r="AL46" i="4"/>
  <c r="AK46" i="4"/>
  <c r="AJ46" i="4"/>
  <c r="AI46" i="4"/>
  <c r="AH46" i="4"/>
  <c r="AF46" i="4"/>
  <c r="AE46" i="4"/>
  <c r="AD46" i="4"/>
  <c r="AC46" i="4"/>
  <c r="AL45" i="4"/>
  <c r="AK45" i="4"/>
  <c r="AJ45" i="4"/>
  <c r="AI45" i="4"/>
  <c r="AH45" i="4"/>
  <c r="AF45" i="4"/>
  <c r="AE45" i="4"/>
  <c r="AD45" i="4"/>
  <c r="AC45" i="4"/>
  <c r="AL44" i="4"/>
  <c r="AK44" i="4"/>
  <c r="AJ44" i="4"/>
  <c r="AI44" i="4"/>
  <c r="AH44" i="4"/>
  <c r="AF44" i="4"/>
  <c r="AE44" i="4"/>
  <c r="AD44" i="4"/>
  <c r="AC44" i="4"/>
  <c r="AL43" i="4"/>
  <c r="AK43" i="4"/>
  <c r="AJ43" i="4"/>
  <c r="AI43" i="4"/>
  <c r="AH43" i="4"/>
  <c r="AF43" i="4"/>
  <c r="AE43" i="4"/>
  <c r="AD43" i="4"/>
  <c r="AC43" i="4"/>
  <c r="AL42" i="4"/>
  <c r="AK42" i="4"/>
  <c r="AJ42" i="4"/>
  <c r="AI42" i="4"/>
  <c r="AH42" i="4"/>
  <c r="AF42" i="4"/>
  <c r="AE42" i="4"/>
  <c r="AD42" i="4"/>
  <c r="AC42" i="4"/>
  <c r="AL41" i="4"/>
  <c r="AK41" i="4"/>
  <c r="AJ41" i="4"/>
  <c r="AI41" i="4"/>
  <c r="AH41" i="4"/>
  <c r="AF41" i="4"/>
  <c r="AE41" i="4"/>
  <c r="AD41" i="4"/>
  <c r="AC41" i="4"/>
  <c r="AL40" i="4"/>
  <c r="AK40" i="4"/>
  <c r="AJ40" i="4"/>
  <c r="AI40" i="4"/>
  <c r="AH40" i="4"/>
  <c r="AF40" i="4"/>
  <c r="AE40" i="4"/>
  <c r="AD40" i="4"/>
  <c r="AC40" i="4"/>
  <c r="AL39" i="4"/>
  <c r="AK39" i="4"/>
  <c r="AJ39" i="4"/>
  <c r="AI39" i="4"/>
  <c r="AH39" i="4"/>
  <c r="AF39" i="4"/>
  <c r="AE39" i="4"/>
  <c r="AD39" i="4"/>
  <c r="AC39" i="4"/>
  <c r="AM37" i="4"/>
  <c r="AL37" i="4"/>
  <c r="AK37" i="4"/>
  <c r="AJ37" i="4"/>
  <c r="AI37" i="4"/>
  <c r="AH37" i="4"/>
  <c r="AG37" i="4"/>
  <c r="AF37" i="4"/>
  <c r="AE37" i="4"/>
  <c r="AD37" i="4"/>
  <c r="AC37" i="4"/>
  <c r="AM36" i="4"/>
  <c r="AL36" i="4"/>
  <c r="AK36" i="4"/>
  <c r="AJ36" i="4"/>
  <c r="AI36" i="4"/>
  <c r="AH36" i="4"/>
  <c r="AG36" i="4"/>
  <c r="AF36" i="4"/>
  <c r="AE36" i="4"/>
  <c r="AD36" i="4"/>
  <c r="AC36" i="4"/>
  <c r="AM35" i="4"/>
  <c r="AL35" i="4"/>
  <c r="AK35" i="4"/>
  <c r="AJ35" i="4"/>
  <c r="AI35" i="4"/>
  <c r="AH35" i="4"/>
  <c r="AG35" i="4"/>
  <c r="AF35" i="4"/>
  <c r="AE35" i="4"/>
  <c r="AD35" i="4"/>
  <c r="AC35" i="4"/>
  <c r="AM34" i="4"/>
  <c r="AL34" i="4"/>
  <c r="AK34" i="4"/>
  <c r="AJ34" i="4"/>
  <c r="AI34" i="4"/>
  <c r="AH34" i="4"/>
  <c r="AG34" i="4"/>
  <c r="AF34" i="4"/>
  <c r="AE34" i="4"/>
  <c r="AD34" i="4"/>
  <c r="AC34" i="4"/>
  <c r="AM33" i="4"/>
  <c r="AL33" i="4"/>
  <c r="AK33" i="4"/>
  <c r="AJ33" i="4"/>
  <c r="AI33" i="4"/>
  <c r="AH33" i="4"/>
  <c r="AG33" i="4"/>
  <c r="AF33" i="4"/>
  <c r="AE33" i="4"/>
  <c r="AD33" i="4"/>
  <c r="AC33" i="4"/>
  <c r="AM32" i="4"/>
  <c r="AL32" i="4"/>
  <c r="AK32" i="4"/>
  <c r="AJ32" i="4"/>
  <c r="AI32" i="4"/>
  <c r="AH32" i="4"/>
  <c r="AG32" i="4"/>
  <c r="AF32" i="4"/>
  <c r="AE32" i="4"/>
  <c r="AD32" i="4"/>
  <c r="AC32" i="4"/>
  <c r="AM31" i="4"/>
  <c r="AL31" i="4"/>
  <c r="AK31" i="4"/>
  <c r="AJ31" i="4"/>
  <c r="AI31" i="4"/>
  <c r="AH31" i="4"/>
  <c r="AG31" i="4"/>
  <c r="AF31" i="4"/>
  <c r="AE31" i="4"/>
  <c r="AD31" i="4"/>
  <c r="AC31" i="4"/>
  <c r="AM30" i="4"/>
  <c r="AL30" i="4"/>
  <c r="AK30" i="4"/>
  <c r="AJ30" i="4"/>
  <c r="AI30" i="4"/>
  <c r="AH30" i="4"/>
  <c r="AG30" i="4"/>
  <c r="AF30" i="4"/>
  <c r="AE30" i="4"/>
  <c r="AD30" i="4"/>
  <c r="AC30" i="4"/>
  <c r="AM29" i="4"/>
  <c r="AL29" i="4"/>
  <c r="AK29" i="4"/>
  <c r="AJ29" i="4"/>
  <c r="AI29" i="4"/>
  <c r="AH29" i="4"/>
  <c r="AG29" i="4"/>
  <c r="AF29" i="4"/>
  <c r="AE29" i="4"/>
  <c r="AD29" i="4"/>
  <c r="AC29" i="4"/>
  <c r="AM28" i="4"/>
  <c r="AL28" i="4"/>
  <c r="AK28" i="4"/>
  <c r="AJ28" i="4"/>
  <c r="AI28" i="4"/>
  <c r="AH28" i="4"/>
  <c r="AG28" i="4"/>
  <c r="AF28" i="4"/>
  <c r="AE28" i="4"/>
  <c r="AD28" i="4"/>
  <c r="AC28" i="4"/>
  <c r="AM27" i="4"/>
  <c r="AL27" i="4"/>
  <c r="AK27" i="4"/>
  <c r="AJ27" i="4"/>
  <c r="AI27" i="4"/>
  <c r="AH27" i="4"/>
  <c r="AG27" i="4"/>
  <c r="AF27" i="4"/>
  <c r="AE27" i="4"/>
  <c r="AD27" i="4"/>
  <c r="AC27" i="4"/>
  <c r="AM26" i="4"/>
  <c r="AL26" i="4"/>
  <c r="AK26" i="4"/>
  <c r="AJ26" i="4"/>
  <c r="AI26" i="4"/>
  <c r="AH26" i="4"/>
  <c r="AG26" i="4"/>
  <c r="AF26" i="4"/>
  <c r="AE26" i="4"/>
  <c r="AD26" i="4"/>
  <c r="AC26" i="4"/>
  <c r="AM25" i="4"/>
  <c r="AL25" i="4"/>
  <c r="AK25" i="4"/>
  <c r="AJ25" i="4"/>
  <c r="AI25" i="4"/>
  <c r="AH25" i="4"/>
  <c r="AG25" i="4"/>
  <c r="AF25" i="4"/>
  <c r="AE25" i="4"/>
  <c r="AD25" i="4"/>
  <c r="AC25" i="4"/>
  <c r="AM24" i="4"/>
  <c r="AL24" i="4"/>
  <c r="AK24" i="4"/>
  <c r="AJ24" i="4"/>
  <c r="AI24" i="4"/>
  <c r="AH24" i="4"/>
  <c r="AG24" i="4"/>
  <c r="AF24" i="4"/>
  <c r="AE24" i="4"/>
  <c r="AD24" i="4"/>
  <c r="AC24" i="4"/>
  <c r="AM23" i="4"/>
  <c r="AL23" i="4"/>
  <c r="AK23" i="4"/>
  <c r="AJ23" i="4"/>
  <c r="AI23" i="4"/>
  <c r="AH23" i="4"/>
  <c r="AG23" i="4"/>
  <c r="AF23" i="4"/>
  <c r="AE23" i="4"/>
  <c r="AD23" i="4"/>
  <c r="AC23" i="4"/>
  <c r="AM22" i="4"/>
  <c r="AL22" i="4"/>
  <c r="AK22" i="4"/>
  <c r="AJ22" i="4"/>
  <c r="AI22" i="4"/>
  <c r="AH22" i="4"/>
  <c r="AG22" i="4"/>
  <c r="AF22" i="4"/>
  <c r="AE22" i="4"/>
  <c r="AD22" i="4"/>
  <c r="AC22" i="4"/>
  <c r="AM21" i="4"/>
  <c r="AL21" i="4"/>
  <c r="AK21" i="4"/>
  <c r="AJ21" i="4"/>
  <c r="AI21" i="4"/>
  <c r="AH21" i="4"/>
  <c r="AG21" i="4"/>
  <c r="AF21" i="4"/>
  <c r="AE21" i="4"/>
  <c r="AD21" i="4"/>
  <c r="AC21" i="4"/>
  <c r="AM20" i="4"/>
  <c r="AL20" i="4"/>
  <c r="AK20" i="4"/>
  <c r="AJ20" i="4"/>
  <c r="AI20" i="4"/>
  <c r="AH20" i="4"/>
  <c r="AG20" i="4"/>
  <c r="AF20" i="4"/>
  <c r="AE20" i="4"/>
  <c r="AD20" i="4"/>
  <c r="AC20" i="4"/>
  <c r="AM19" i="4"/>
  <c r="AL19" i="4"/>
  <c r="AK19" i="4"/>
  <c r="AJ19" i="4"/>
  <c r="AI19" i="4"/>
  <c r="AH19" i="4"/>
  <c r="AG19" i="4"/>
  <c r="AF19" i="4"/>
  <c r="AE19" i="4"/>
  <c r="AD19" i="4"/>
  <c r="AC19" i="4"/>
  <c r="AM18" i="4"/>
  <c r="AL18" i="4"/>
  <c r="AK18" i="4"/>
  <c r="AJ18" i="4"/>
  <c r="AI18" i="4"/>
  <c r="AH18" i="4"/>
  <c r="AG18" i="4"/>
  <c r="AF18" i="4"/>
  <c r="AE18" i="4"/>
  <c r="AD18" i="4"/>
  <c r="AC18" i="4"/>
  <c r="AM17" i="4"/>
  <c r="AL17" i="4"/>
  <c r="AK17" i="4"/>
  <c r="AJ17" i="4"/>
  <c r="AI17" i="4"/>
  <c r="AH17" i="4"/>
  <c r="AG17" i="4"/>
  <c r="AF17" i="4"/>
  <c r="AE17" i="4"/>
  <c r="AD17" i="4"/>
  <c r="AC17" i="4"/>
  <c r="AM16" i="4"/>
  <c r="AL16" i="4"/>
  <c r="AK16" i="4"/>
  <c r="AJ16" i="4"/>
  <c r="AI16" i="4"/>
  <c r="AH16" i="4"/>
  <c r="AG16" i="4"/>
  <c r="AF16" i="4"/>
  <c r="AE16" i="4"/>
  <c r="AD16" i="4"/>
  <c r="AC16" i="4"/>
  <c r="AM15" i="4"/>
  <c r="AL15" i="4"/>
  <c r="AK15" i="4"/>
  <c r="AJ15" i="4"/>
  <c r="AI15" i="4"/>
  <c r="AH15" i="4"/>
  <c r="AG15" i="4"/>
  <c r="AF15" i="4"/>
  <c r="AE15" i="4"/>
  <c r="AD15" i="4"/>
  <c r="AC15" i="4"/>
  <c r="AM14" i="4"/>
  <c r="AL14" i="4"/>
  <c r="AK14" i="4"/>
  <c r="AJ14" i="4"/>
  <c r="AI14" i="4"/>
  <c r="AH14" i="4"/>
  <c r="AG14" i="4"/>
  <c r="AF14" i="4"/>
  <c r="AE14" i="4"/>
  <c r="AD14" i="4"/>
  <c r="AC14" i="4"/>
  <c r="AM13" i="4"/>
  <c r="AL13" i="4"/>
  <c r="AK13" i="4"/>
  <c r="AJ13" i="4"/>
  <c r="AI13" i="4"/>
  <c r="AH13" i="4"/>
  <c r="AG13" i="4"/>
  <c r="AF13" i="4"/>
  <c r="AE13" i="4"/>
  <c r="AD13" i="4"/>
  <c r="AC13" i="4"/>
  <c r="AM12" i="4"/>
  <c r="AL12" i="4"/>
  <c r="AK12" i="4"/>
  <c r="AJ12" i="4"/>
  <c r="AI12" i="4"/>
  <c r="AH12" i="4"/>
  <c r="AG12" i="4"/>
  <c r="AF12" i="4"/>
  <c r="AE12" i="4"/>
  <c r="AD12" i="4"/>
  <c r="AC12" i="4"/>
  <c r="AM11" i="4"/>
  <c r="AL11" i="4"/>
  <c r="AK11" i="4"/>
  <c r="AJ11" i="4"/>
  <c r="AI11" i="4"/>
  <c r="AH11" i="4"/>
  <c r="AG11" i="4"/>
  <c r="AF11" i="4"/>
  <c r="AE11" i="4"/>
  <c r="AD11" i="4"/>
  <c r="AC11" i="4"/>
  <c r="AM10" i="4"/>
  <c r="AL10" i="4"/>
  <c r="AK10" i="4"/>
  <c r="AJ10" i="4"/>
  <c r="AI10" i="4"/>
  <c r="AH10" i="4"/>
  <c r="AG10" i="4"/>
  <c r="AF10" i="4"/>
  <c r="AE10" i="4"/>
  <c r="AD10" i="4"/>
  <c r="AC10" i="4"/>
  <c r="AM8" i="4"/>
  <c r="AL8" i="4"/>
  <c r="AK8" i="4"/>
  <c r="AJ8" i="4"/>
  <c r="AI8" i="4"/>
  <c r="AH8" i="4"/>
  <c r="AG8" i="4"/>
  <c r="AF8" i="4"/>
  <c r="AE8" i="4"/>
  <c r="AD8" i="4"/>
  <c r="AC8" i="4"/>
  <c r="AM7" i="4"/>
  <c r="AL7" i="4"/>
  <c r="AK7" i="4"/>
  <c r="AJ7" i="4"/>
  <c r="AI7" i="4"/>
  <c r="AH7" i="4"/>
  <c r="AG7" i="4"/>
  <c r="AF7" i="4"/>
  <c r="AE7" i="4"/>
  <c r="AD7" i="4"/>
  <c r="AC7" i="4"/>
  <c r="AM6" i="4"/>
  <c r="AL6" i="4"/>
  <c r="AK6" i="4"/>
  <c r="AJ6" i="4"/>
  <c r="AI6" i="4"/>
  <c r="AH6" i="4"/>
  <c r="AG6" i="4"/>
  <c r="AF6" i="4"/>
  <c r="AE6" i="4"/>
  <c r="AD6" i="4"/>
  <c r="AC6" i="4"/>
  <c r="AM5" i="4"/>
  <c r="AL5" i="4"/>
  <c r="AK5" i="4"/>
  <c r="AJ5" i="4"/>
  <c r="AI5" i="4"/>
  <c r="AH5" i="4"/>
  <c r="AG5" i="4"/>
  <c r="AF5" i="4"/>
  <c r="AE5" i="4"/>
  <c r="AD5" i="4"/>
  <c r="AC5" i="4"/>
  <c r="AM4" i="4"/>
  <c r="AM38" i="4" s="1"/>
  <c r="AL4" i="4"/>
  <c r="AL38" i="4" s="1"/>
  <c r="AK4" i="4"/>
  <c r="AK38" i="4" s="1"/>
  <c r="AJ4" i="4"/>
  <c r="AJ38" i="4" s="1"/>
  <c r="AI4" i="4"/>
  <c r="AI38" i="4" s="1"/>
  <c r="AH4" i="4"/>
  <c r="AH38" i="4" s="1"/>
  <c r="AG4" i="4"/>
  <c r="AG38" i="4" s="1"/>
  <c r="AF4" i="4"/>
  <c r="AF38" i="4" s="1"/>
  <c r="AE4" i="4"/>
  <c r="AE38" i="4" s="1"/>
  <c r="AD4" i="4"/>
  <c r="AD38" i="4" s="1"/>
  <c r="AC4" i="4"/>
  <c r="AC38" i="4" s="1"/>
  <c r="AM3" i="4"/>
  <c r="AL3" i="4"/>
  <c r="AK3" i="4"/>
  <c r="AJ3" i="4"/>
  <c r="AI3" i="4"/>
  <c r="AH3" i="4"/>
  <c r="AG3" i="4"/>
  <c r="AF3" i="4"/>
  <c r="AE3" i="4"/>
  <c r="AD3" i="4"/>
  <c r="AC3" i="4"/>
  <c r="BQ64" i="5"/>
  <c r="BP64" i="5"/>
  <c r="BO64" i="5"/>
  <c r="BN64" i="5"/>
  <c r="BQ62" i="5"/>
  <c r="BP62" i="5"/>
  <c r="BO62" i="5"/>
  <c r="BN62" i="5"/>
  <c r="BQ61" i="5"/>
  <c r="BP61" i="5"/>
  <c r="BO61" i="5"/>
  <c r="BN61" i="5"/>
  <c r="BQ60" i="5"/>
  <c r="BP60" i="5"/>
  <c r="BO60" i="5"/>
  <c r="BN60" i="5"/>
  <c r="BQ58" i="5"/>
  <c r="BP58" i="5"/>
  <c r="BO58" i="5"/>
  <c r="BN58" i="5"/>
  <c r="BQ56" i="5"/>
  <c r="BP56" i="5"/>
  <c r="BO56" i="5"/>
  <c r="BN56" i="5"/>
  <c r="BQ55" i="5"/>
  <c r="BP55" i="5"/>
  <c r="BO55" i="5"/>
  <c r="BN55" i="5"/>
  <c r="BP53" i="5"/>
  <c r="BQ53" i="5"/>
  <c r="BO53" i="5"/>
  <c r="BN53" i="5"/>
  <c r="BQ44" i="5"/>
  <c r="BP44" i="5"/>
  <c r="BO44" i="5"/>
  <c r="BN44" i="5"/>
  <c r="BQ42" i="5"/>
  <c r="BP42" i="5"/>
  <c r="BO42" i="5"/>
  <c r="BN42" i="5"/>
  <c r="BQ39" i="5"/>
  <c r="BP39" i="5"/>
  <c r="BO39" i="5"/>
  <c r="BN39" i="5"/>
  <c r="BR66" i="5"/>
  <c r="BR67" i="5" s="1"/>
  <c r="BQ66" i="5"/>
  <c r="BP66" i="5"/>
  <c r="BQ65" i="5"/>
  <c r="BP65" i="5"/>
  <c r="BQ63" i="5"/>
  <c r="BP63" i="5"/>
  <c r="BQ59" i="5"/>
  <c r="BP59" i="5"/>
  <c r="BQ57" i="5"/>
  <c r="BP57" i="5"/>
  <c r="BQ54" i="5"/>
  <c r="BP54" i="5"/>
  <c r="BQ51" i="5"/>
  <c r="BP51" i="5"/>
  <c r="BQ50" i="5"/>
  <c r="BP50" i="5"/>
  <c r="BQ49" i="5"/>
  <c r="BP49" i="5"/>
  <c r="BQ48" i="5"/>
  <c r="BP48" i="5"/>
  <c r="BQ47" i="5"/>
  <c r="BP47" i="5"/>
  <c r="BQ46" i="5"/>
  <c r="K12" i="6" s="1"/>
  <c r="BP46" i="5"/>
  <c r="J12" i="6" s="1"/>
  <c r="BQ45" i="5"/>
  <c r="BP45" i="5"/>
  <c r="BQ43" i="5"/>
  <c r="BP43" i="5"/>
  <c r="BQ41" i="5"/>
  <c r="BP41" i="5"/>
  <c r="BQ40" i="5"/>
  <c r="BP40" i="5"/>
  <c r="BP3" i="5"/>
  <c r="BD70" i="7"/>
  <c r="BC70" i="7"/>
  <c r="BB70" i="7"/>
  <c r="BA70" i="7"/>
  <c r="AZ70" i="7"/>
  <c r="AY70" i="7"/>
  <c r="AX70" i="7"/>
  <c r="AW70" i="7"/>
  <c r="AV70" i="7"/>
  <c r="AU70" i="7"/>
  <c r="AT70" i="7"/>
  <c r="AS70" i="7"/>
  <c r="BD69" i="7"/>
  <c r="BC69" i="7"/>
  <c r="BB69" i="7"/>
  <c r="BA69" i="7"/>
  <c r="AZ69" i="7"/>
  <c r="AY69" i="7"/>
  <c r="AX69" i="7"/>
  <c r="AW69" i="7"/>
  <c r="AV69" i="7"/>
  <c r="AU69" i="7"/>
  <c r="AT69" i="7"/>
  <c r="AS69" i="7"/>
  <c r="BD68" i="7"/>
  <c r="BC68" i="7"/>
  <c r="BB68" i="7"/>
  <c r="BA68" i="7"/>
  <c r="AZ68" i="7"/>
  <c r="AY68" i="7"/>
  <c r="AX68" i="7"/>
  <c r="AW68" i="7"/>
  <c r="AV68" i="7"/>
  <c r="AU68" i="7"/>
  <c r="AT68" i="7"/>
  <c r="AS68" i="7"/>
  <c r="BD66" i="7"/>
  <c r="BC66" i="7"/>
  <c r="BB66" i="7"/>
  <c r="BA66" i="7"/>
  <c r="AZ66" i="7"/>
  <c r="AY66" i="7"/>
  <c r="AX66" i="7"/>
  <c r="AW66" i="7"/>
  <c r="AV66" i="7"/>
  <c r="AU66" i="7"/>
  <c r="AT66" i="7"/>
  <c r="AS66" i="7"/>
  <c r="BD65" i="7"/>
  <c r="BC65" i="7"/>
  <c r="BB65" i="7"/>
  <c r="BA65" i="7"/>
  <c r="AZ65" i="7"/>
  <c r="AY65" i="7"/>
  <c r="AX65" i="7"/>
  <c r="AW65" i="7"/>
  <c r="AV65" i="7"/>
  <c r="AU65" i="7"/>
  <c r="AT65" i="7"/>
  <c r="AS65" i="7"/>
  <c r="BD64" i="7"/>
  <c r="BC64" i="7"/>
  <c r="BB64" i="7"/>
  <c r="BA64" i="7"/>
  <c r="AZ64" i="7"/>
  <c r="AY64" i="7"/>
  <c r="AX64" i="7"/>
  <c r="AW64" i="7"/>
  <c r="AV64" i="7"/>
  <c r="AU64" i="7"/>
  <c r="AT64" i="7"/>
  <c r="AS64" i="7"/>
  <c r="BD63" i="7"/>
  <c r="BC63" i="7"/>
  <c r="BB63" i="7"/>
  <c r="BA63" i="7"/>
  <c r="AZ63" i="7"/>
  <c r="AY63" i="7"/>
  <c r="AX63" i="7"/>
  <c r="AW63" i="7"/>
  <c r="AV63" i="7"/>
  <c r="AU63" i="7"/>
  <c r="AT63" i="7"/>
  <c r="AS63" i="7"/>
  <c r="BD62" i="7"/>
  <c r="BC62" i="7"/>
  <c r="BB62" i="7"/>
  <c r="BA62" i="7"/>
  <c r="AZ62" i="7"/>
  <c r="AY62" i="7"/>
  <c r="AX62" i="7"/>
  <c r="AW62" i="7"/>
  <c r="AV62" i="7"/>
  <c r="AU62" i="7"/>
  <c r="AT62" i="7"/>
  <c r="AS62" i="7"/>
  <c r="BD61" i="7"/>
  <c r="BC61" i="7"/>
  <c r="BB61" i="7"/>
  <c r="BA61" i="7"/>
  <c r="AZ61" i="7"/>
  <c r="AY61" i="7"/>
  <c r="AX61" i="7"/>
  <c r="AW61" i="7"/>
  <c r="AV61" i="7"/>
  <c r="AU61" i="7"/>
  <c r="AT61" i="7"/>
  <c r="AS61" i="7"/>
  <c r="BD60" i="7"/>
  <c r="BC60" i="7"/>
  <c r="BB60" i="7"/>
  <c r="BA60" i="7"/>
  <c r="AZ60" i="7"/>
  <c r="AY60" i="7"/>
  <c r="AX60" i="7"/>
  <c r="AW60" i="7"/>
  <c r="AV60" i="7"/>
  <c r="AU60" i="7"/>
  <c r="AT60" i="7"/>
  <c r="AS60" i="7"/>
  <c r="BD59" i="7"/>
  <c r="BC59" i="7"/>
  <c r="BB59" i="7"/>
  <c r="BA59" i="7"/>
  <c r="AZ59" i="7"/>
  <c r="AY59" i="7"/>
  <c r="AX59" i="7"/>
  <c r="AW59" i="7"/>
  <c r="AV59" i="7"/>
  <c r="AU59" i="7"/>
  <c r="AT59" i="7"/>
  <c r="AS59" i="7"/>
  <c r="BD58" i="7"/>
  <c r="BC58" i="7"/>
  <c r="BB58" i="7"/>
  <c r="BA58" i="7"/>
  <c r="AZ58" i="7"/>
  <c r="AY58" i="7"/>
  <c r="AX58" i="7"/>
  <c r="AW58" i="7"/>
  <c r="AV58" i="7"/>
  <c r="AU58" i="7"/>
  <c r="AT58" i="7"/>
  <c r="AS58" i="7"/>
  <c r="BD57" i="7"/>
  <c r="BC57" i="7"/>
  <c r="BB57" i="7"/>
  <c r="BA57" i="7"/>
  <c r="AZ57" i="7"/>
  <c r="AY57" i="7"/>
  <c r="AX57" i="7"/>
  <c r="AW57" i="7"/>
  <c r="AV57" i="7"/>
  <c r="AU57" i="7"/>
  <c r="AT57" i="7"/>
  <c r="AS57" i="7"/>
  <c r="BD56" i="7"/>
  <c r="BC56" i="7"/>
  <c r="BB56" i="7"/>
  <c r="BA56" i="7"/>
  <c r="AZ56" i="7"/>
  <c r="AY56" i="7"/>
  <c r="AX56" i="7"/>
  <c r="AW56" i="7"/>
  <c r="AV56" i="7"/>
  <c r="AU56" i="7"/>
  <c r="AT56" i="7"/>
  <c r="AS56" i="7"/>
  <c r="BD55" i="7"/>
  <c r="BC55" i="7"/>
  <c r="BB55" i="7"/>
  <c r="BA55" i="7"/>
  <c r="AZ55" i="7"/>
  <c r="AY55" i="7"/>
  <c r="AX55" i="7"/>
  <c r="AW55" i="7"/>
  <c r="AV55" i="7"/>
  <c r="AU55" i="7"/>
  <c r="AT55" i="7"/>
  <c r="AS55" i="7"/>
  <c r="BD54" i="7"/>
  <c r="BC54" i="7"/>
  <c r="BB54" i="7"/>
  <c r="BA54" i="7"/>
  <c r="AZ54" i="7"/>
  <c r="AY54" i="7"/>
  <c r="AX54" i="7"/>
  <c r="AW54" i="7"/>
  <c r="AV54" i="7"/>
  <c r="AU54" i="7"/>
  <c r="AT54" i="7"/>
  <c r="AS54" i="7"/>
  <c r="BD53" i="7"/>
  <c r="BC53" i="7"/>
  <c r="BB53" i="7"/>
  <c r="BA53" i="7"/>
  <c r="AZ53" i="7"/>
  <c r="AY53" i="7"/>
  <c r="AX53" i="7"/>
  <c r="AW53" i="7"/>
  <c r="AV53" i="7"/>
  <c r="AU53" i="7"/>
  <c r="AT53" i="7"/>
  <c r="AS53" i="7"/>
  <c r="BD52" i="7"/>
  <c r="BC52" i="7"/>
  <c r="BB52" i="7"/>
  <c r="BA52" i="7"/>
  <c r="AZ52" i="7"/>
  <c r="AY52" i="7"/>
  <c r="AX52" i="7"/>
  <c r="AW52" i="7"/>
  <c r="AV52" i="7"/>
  <c r="AU52" i="7"/>
  <c r="AT52" i="7"/>
  <c r="AS52" i="7"/>
  <c r="BD51" i="7"/>
  <c r="BC51" i="7"/>
  <c r="BB51" i="7"/>
  <c r="BA51" i="7"/>
  <c r="AZ51" i="7"/>
  <c r="AY51" i="7"/>
  <c r="AX51" i="7"/>
  <c r="AW51" i="7"/>
  <c r="AV51" i="7"/>
  <c r="AU51" i="7"/>
  <c r="AT51" i="7"/>
  <c r="AS51" i="7"/>
  <c r="BD50" i="7"/>
  <c r="BC50" i="7"/>
  <c r="BB50" i="7"/>
  <c r="BA50" i="7"/>
  <c r="AZ50" i="7"/>
  <c r="AY50" i="7"/>
  <c r="AX50" i="7"/>
  <c r="AW50" i="7"/>
  <c r="AV50" i="7"/>
  <c r="AU50" i="7"/>
  <c r="AT50" i="7"/>
  <c r="AS50" i="7"/>
  <c r="BD49" i="7"/>
  <c r="BC49" i="7"/>
  <c r="BB49" i="7"/>
  <c r="BA49" i="7"/>
  <c r="AZ49" i="7"/>
  <c r="AY49" i="7"/>
  <c r="AX49" i="7"/>
  <c r="AW49" i="7"/>
  <c r="AV49" i="7"/>
  <c r="AU49" i="7"/>
  <c r="AT49" i="7"/>
  <c r="AS49" i="7"/>
  <c r="BD48" i="7"/>
  <c r="BC48" i="7"/>
  <c r="BB48" i="7"/>
  <c r="BA48" i="7"/>
  <c r="AZ48" i="7"/>
  <c r="AY48" i="7"/>
  <c r="AX48" i="7"/>
  <c r="AW48" i="7"/>
  <c r="AV48" i="7"/>
  <c r="AU48" i="7"/>
  <c r="AT48" i="7"/>
  <c r="AS48" i="7"/>
  <c r="BD47" i="7"/>
  <c r="BC47" i="7"/>
  <c r="BB47" i="7"/>
  <c r="BA47" i="7"/>
  <c r="AZ47" i="7"/>
  <c r="AY47" i="7"/>
  <c r="AX47" i="7"/>
  <c r="AW47" i="7"/>
  <c r="AV47" i="7"/>
  <c r="AU47" i="7"/>
  <c r="AT47" i="7"/>
  <c r="AS47" i="7"/>
  <c r="BD46" i="7"/>
  <c r="BC46" i="7"/>
  <c r="BB46" i="7"/>
  <c r="BA46" i="7"/>
  <c r="AZ46" i="7"/>
  <c r="AY46" i="7"/>
  <c r="AX46" i="7"/>
  <c r="AW46" i="7"/>
  <c r="AV46" i="7"/>
  <c r="AU46" i="7"/>
  <c r="AT46" i="7"/>
  <c r="AS46" i="7"/>
  <c r="BD45" i="7"/>
  <c r="BC45" i="7"/>
  <c r="BB45" i="7"/>
  <c r="BA45" i="7"/>
  <c r="AZ45" i="7"/>
  <c r="AY45" i="7"/>
  <c r="AX45" i="7"/>
  <c r="AW45" i="7"/>
  <c r="AV45" i="7"/>
  <c r="AU45" i="7"/>
  <c r="AT45" i="7"/>
  <c r="AS45" i="7"/>
  <c r="BD44" i="7"/>
  <c r="BC44" i="7"/>
  <c r="BB44" i="7"/>
  <c r="BA44" i="7"/>
  <c r="AZ44" i="7"/>
  <c r="AY44" i="7"/>
  <c r="AX44" i="7"/>
  <c r="AW44" i="7"/>
  <c r="AV44" i="7"/>
  <c r="AU44" i="7"/>
  <c r="AT44" i="7"/>
  <c r="AS44" i="7"/>
  <c r="BD43" i="7"/>
  <c r="BC43" i="7"/>
  <c r="BB43" i="7"/>
  <c r="BA43" i="7"/>
  <c r="AZ43" i="7"/>
  <c r="AY43" i="7"/>
  <c r="AX43" i="7"/>
  <c r="AW43" i="7"/>
  <c r="AV43" i="7"/>
  <c r="AU43" i="7"/>
  <c r="AT43" i="7"/>
  <c r="AS43" i="7"/>
  <c r="BD42" i="7"/>
  <c r="BC42" i="7"/>
  <c r="BB42" i="7"/>
  <c r="BA42" i="7"/>
  <c r="AZ42" i="7"/>
  <c r="AY42" i="7"/>
  <c r="AX42" i="7"/>
  <c r="AW42" i="7"/>
  <c r="AV42" i="7"/>
  <c r="AU42" i="7"/>
  <c r="AT42" i="7"/>
  <c r="AS42" i="7"/>
  <c r="BD41" i="7"/>
  <c r="BC41" i="7"/>
  <c r="BB41" i="7"/>
  <c r="BA41" i="7"/>
  <c r="AZ41" i="7"/>
  <c r="AY41" i="7"/>
  <c r="AX41" i="7"/>
  <c r="AW41" i="7"/>
  <c r="AV41" i="7"/>
  <c r="AU41" i="7"/>
  <c r="AT41" i="7"/>
  <c r="AS41" i="7"/>
  <c r="BD40" i="7"/>
  <c r="BC40" i="7"/>
  <c r="BB40" i="7"/>
  <c r="BA40" i="7"/>
  <c r="AZ40" i="7"/>
  <c r="AY40" i="7"/>
  <c r="AX40" i="7"/>
  <c r="AW40" i="7"/>
  <c r="AV40" i="7"/>
  <c r="AU40" i="7"/>
  <c r="AT40" i="7"/>
  <c r="AS40" i="7"/>
  <c r="BD39" i="7"/>
  <c r="BC39" i="7"/>
  <c r="BB39" i="7"/>
  <c r="BA39" i="7"/>
  <c r="AZ39" i="7"/>
  <c r="AY39" i="7"/>
  <c r="AX39" i="7"/>
  <c r="AW39" i="7"/>
  <c r="AV39" i="7"/>
  <c r="AU39" i="7"/>
  <c r="AT39" i="7"/>
  <c r="AS39" i="7"/>
  <c r="BD37" i="7"/>
  <c r="BC37" i="7"/>
  <c r="BB37" i="7"/>
  <c r="BA37" i="7"/>
  <c r="AZ37" i="7"/>
  <c r="AY37" i="7"/>
  <c r="AX37" i="7"/>
  <c r="AW37" i="7"/>
  <c r="AV37" i="7"/>
  <c r="AU37" i="7"/>
  <c r="AT37" i="7"/>
  <c r="AS37" i="7"/>
  <c r="BD36" i="7"/>
  <c r="BC36" i="7"/>
  <c r="BB36" i="7"/>
  <c r="BA36" i="7"/>
  <c r="AZ36" i="7"/>
  <c r="AY36" i="7"/>
  <c r="AX36" i="7"/>
  <c r="AW36" i="7"/>
  <c r="AV36" i="7"/>
  <c r="AU36" i="7"/>
  <c r="AT36" i="7"/>
  <c r="AS36" i="7"/>
  <c r="BD35" i="7"/>
  <c r="BC35" i="7"/>
  <c r="BB35" i="7"/>
  <c r="BA35" i="7"/>
  <c r="AZ35" i="7"/>
  <c r="AY35" i="7"/>
  <c r="AX35" i="7"/>
  <c r="AW35" i="7"/>
  <c r="AV35" i="7"/>
  <c r="AU35" i="7"/>
  <c r="AT35" i="7"/>
  <c r="AS35" i="7"/>
  <c r="BD34" i="7"/>
  <c r="BC34" i="7"/>
  <c r="BB34" i="7"/>
  <c r="BA34" i="7"/>
  <c r="AZ34" i="7"/>
  <c r="AY34" i="7"/>
  <c r="AX34" i="7"/>
  <c r="AW34" i="7"/>
  <c r="AV34" i="7"/>
  <c r="AU34" i="7"/>
  <c r="AT34" i="7"/>
  <c r="AS34" i="7"/>
  <c r="BD33" i="7"/>
  <c r="BC33" i="7"/>
  <c r="BB33" i="7"/>
  <c r="BA33" i="7"/>
  <c r="AZ33" i="7"/>
  <c r="AY33" i="7"/>
  <c r="AX33" i="7"/>
  <c r="AW33" i="7"/>
  <c r="AV33" i="7"/>
  <c r="AU33" i="7"/>
  <c r="AT33" i="7"/>
  <c r="AS33" i="7"/>
  <c r="BD32" i="7"/>
  <c r="BC32" i="7"/>
  <c r="BB32" i="7"/>
  <c r="BA32" i="7"/>
  <c r="AZ32" i="7"/>
  <c r="AY32" i="7"/>
  <c r="AX32" i="7"/>
  <c r="AW32" i="7"/>
  <c r="AV32" i="7"/>
  <c r="AU32" i="7"/>
  <c r="AT32" i="7"/>
  <c r="AS32" i="7"/>
  <c r="BD31" i="7"/>
  <c r="BC31" i="7"/>
  <c r="BB31" i="7"/>
  <c r="BA31" i="7"/>
  <c r="AZ31" i="7"/>
  <c r="AY31" i="7"/>
  <c r="AX31" i="7"/>
  <c r="AW31" i="7"/>
  <c r="AV31" i="7"/>
  <c r="AU31" i="7"/>
  <c r="AT31" i="7"/>
  <c r="AS31" i="7"/>
  <c r="BD30" i="7"/>
  <c r="BC30" i="7"/>
  <c r="BB30" i="7"/>
  <c r="BA30" i="7"/>
  <c r="AZ30" i="7"/>
  <c r="AY30" i="7"/>
  <c r="AX30" i="7"/>
  <c r="AW30" i="7"/>
  <c r="AV30" i="7"/>
  <c r="AU30" i="7"/>
  <c r="AT30" i="7"/>
  <c r="AS30" i="7"/>
  <c r="BD29" i="7"/>
  <c r="BC29" i="7"/>
  <c r="BB29" i="7"/>
  <c r="BA29" i="7"/>
  <c r="AZ29" i="7"/>
  <c r="AY29" i="7"/>
  <c r="AX29" i="7"/>
  <c r="AW29" i="7"/>
  <c r="AV29" i="7"/>
  <c r="AU29" i="7"/>
  <c r="AT29" i="7"/>
  <c r="AS29" i="7"/>
  <c r="BD28" i="7"/>
  <c r="BC28" i="7"/>
  <c r="BB28" i="7"/>
  <c r="BA28" i="7"/>
  <c r="AZ28" i="7"/>
  <c r="AY28" i="7"/>
  <c r="AX28" i="7"/>
  <c r="AW28" i="7"/>
  <c r="AV28" i="7"/>
  <c r="AU28" i="7"/>
  <c r="AT28" i="7"/>
  <c r="AS28" i="7"/>
  <c r="BD27" i="7"/>
  <c r="BC27" i="7"/>
  <c r="BB27" i="7"/>
  <c r="BA27" i="7"/>
  <c r="AZ27" i="7"/>
  <c r="AY27" i="7"/>
  <c r="AX27" i="7"/>
  <c r="AW27" i="7"/>
  <c r="AV27" i="7"/>
  <c r="AU27" i="7"/>
  <c r="AT27" i="7"/>
  <c r="AS27" i="7"/>
  <c r="BD26" i="7"/>
  <c r="BC26" i="7"/>
  <c r="BB26" i="7"/>
  <c r="BA26" i="7"/>
  <c r="AZ26" i="7"/>
  <c r="AY26" i="7"/>
  <c r="AX26" i="7"/>
  <c r="AW26" i="7"/>
  <c r="AV26" i="7"/>
  <c r="AU26" i="7"/>
  <c r="AT26" i="7"/>
  <c r="AS26" i="7"/>
  <c r="BD25" i="7"/>
  <c r="BC25" i="7"/>
  <c r="BB25" i="7"/>
  <c r="BA25" i="7"/>
  <c r="AZ25" i="7"/>
  <c r="AY25" i="7"/>
  <c r="AX25" i="7"/>
  <c r="AW25" i="7"/>
  <c r="AV25" i="7"/>
  <c r="AU25" i="7"/>
  <c r="AT25" i="7"/>
  <c r="AS25" i="7"/>
  <c r="BD24" i="7"/>
  <c r="BC24" i="7"/>
  <c r="BB24" i="7"/>
  <c r="BA24" i="7"/>
  <c r="AZ24" i="7"/>
  <c r="AY24" i="7"/>
  <c r="AX24" i="7"/>
  <c r="AW24" i="7"/>
  <c r="AV24" i="7"/>
  <c r="AU24" i="7"/>
  <c r="AT24" i="7"/>
  <c r="AS24" i="7"/>
  <c r="BD23" i="7"/>
  <c r="BC23" i="7"/>
  <c r="BB23" i="7"/>
  <c r="BA23" i="7"/>
  <c r="AZ23" i="7"/>
  <c r="AY23" i="7"/>
  <c r="AX23" i="7"/>
  <c r="AW23" i="7"/>
  <c r="AV23" i="7"/>
  <c r="AU23" i="7"/>
  <c r="AT23" i="7"/>
  <c r="AS23" i="7"/>
  <c r="BD22" i="7"/>
  <c r="BC22" i="7"/>
  <c r="BB22" i="7"/>
  <c r="BA22" i="7"/>
  <c r="AZ22" i="7"/>
  <c r="AY22" i="7"/>
  <c r="AX22" i="7"/>
  <c r="AW22" i="7"/>
  <c r="AV22" i="7"/>
  <c r="AU22" i="7"/>
  <c r="AT22" i="7"/>
  <c r="AS22" i="7"/>
  <c r="BD21" i="7"/>
  <c r="BC21" i="7"/>
  <c r="BB21" i="7"/>
  <c r="BA21" i="7"/>
  <c r="AZ21" i="7"/>
  <c r="AY21" i="7"/>
  <c r="AX21" i="7"/>
  <c r="AW21" i="7"/>
  <c r="AV21" i="7"/>
  <c r="AU21" i="7"/>
  <c r="AT21" i="7"/>
  <c r="AS21" i="7"/>
  <c r="BD20" i="7"/>
  <c r="BC20" i="7"/>
  <c r="BB20" i="7"/>
  <c r="BA20" i="7"/>
  <c r="AZ20" i="7"/>
  <c r="AY20" i="7"/>
  <c r="AX20" i="7"/>
  <c r="AW20" i="7"/>
  <c r="AV20" i="7"/>
  <c r="AU20" i="7"/>
  <c r="AT20" i="7"/>
  <c r="AS20" i="7"/>
  <c r="BD19" i="7"/>
  <c r="BC19" i="7"/>
  <c r="BB19" i="7"/>
  <c r="BA19" i="7"/>
  <c r="AZ19" i="7"/>
  <c r="AY19" i="7"/>
  <c r="AX19" i="7"/>
  <c r="AW19" i="7"/>
  <c r="AV19" i="7"/>
  <c r="AU19" i="7"/>
  <c r="AT19" i="7"/>
  <c r="AS19" i="7"/>
  <c r="BD18" i="7"/>
  <c r="BC18" i="7"/>
  <c r="BB18" i="7"/>
  <c r="BA18" i="7"/>
  <c r="AZ18" i="7"/>
  <c r="AY18" i="7"/>
  <c r="AX18" i="7"/>
  <c r="AW18" i="7"/>
  <c r="AV18" i="7"/>
  <c r="AU18" i="7"/>
  <c r="AT18" i="7"/>
  <c r="AS18" i="7"/>
  <c r="BD17" i="7"/>
  <c r="BC17" i="7"/>
  <c r="BB17" i="7"/>
  <c r="BA17" i="7"/>
  <c r="AZ17" i="7"/>
  <c r="AY17" i="7"/>
  <c r="AX17" i="7"/>
  <c r="AW17" i="7"/>
  <c r="AV17" i="7"/>
  <c r="AU17" i="7"/>
  <c r="AT17" i="7"/>
  <c r="AS17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BD15" i="7"/>
  <c r="BC15" i="7"/>
  <c r="BB15" i="7"/>
  <c r="BA15" i="7"/>
  <c r="AZ15" i="7"/>
  <c r="AY15" i="7"/>
  <c r="AX15" i="7"/>
  <c r="AW15" i="7"/>
  <c r="AV15" i="7"/>
  <c r="AU15" i="7"/>
  <c r="AT15" i="7"/>
  <c r="AS15" i="7"/>
  <c r="BD14" i="7"/>
  <c r="BC14" i="7"/>
  <c r="BB14" i="7"/>
  <c r="BA14" i="7"/>
  <c r="AZ14" i="7"/>
  <c r="AY14" i="7"/>
  <c r="AX14" i="7"/>
  <c r="AW14" i="7"/>
  <c r="AV14" i="7"/>
  <c r="AU14" i="7"/>
  <c r="AT14" i="7"/>
  <c r="AS14" i="7"/>
  <c r="BD13" i="7"/>
  <c r="BC13" i="7"/>
  <c r="BB13" i="7"/>
  <c r="BA13" i="7"/>
  <c r="AZ13" i="7"/>
  <c r="AY13" i="7"/>
  <c r="AX13" i="7"/>
  <c r="AW13" i="7"/>
  <c r="AV13" i="7"/>
  <c r="AU13" i="7"/>
  <c r="AT13" i="7"/>
  <c r="AS13" i="7"/>
  <c r="BD12" i="7"/>
  <c r="BC12" i="7"/>
  <c r="BB12" i="7"/>
  <c r="BA12" i="7"/>
  <c r="AZ12" i="7"/>
  <c r="AY12" i="7"/>
  <c r="AX12" i="7"/>
  <c r="AW12" i="7"/>
  <c r="AV12" i="7"/>
  <c r="AU12" i="7"/>
  <c r="AT12" i="7"/>
  <c r="AS12" i="7"/>
  <c r="BD11" i="7"/>
  <c r="BC11" i="7"/>
  <c r="BB11" i="7"/>
  <c r="BA11" i="7"/>
  <c r="AZ11" i="7"/>
  <c r="AY11" i="7"/>
  <c r="AX11" i="7"/>
  <c r="AW11" i="7"/>
  <c r="AV11" i="7"/>
  <c r="AU11" i="7"/>
  <c r="AT11" i="7"/>
  <c r="AS11" i="7"/>
  <c r="BD10" i="7"/>
  <c r="BC10" i="7"/>
  <c r="BB10" i="7"/>
  <c r="BA10" i="7"/>
  <c r="AZ10" i="7"/>
  <c r="AY10" i="7"/>
  <c r="AX10" i="7"/>
  <c r="AW10" i="7"/>
  <c r="AV10" i="7"/>
  <c r="AU10" i="7"/>
  <c r="AT10" i="7"/>
  <c r="AS10" i="7"/>
  <c r="BD9" i="7"/>
  <c r="BC9" i="7"/>
  <c r="BB9" i="7"/>
  <c r="BA9" i="7"/>
  <c r="AZ9" i="7"/>
  <c r="AY9" i="7"/>
  <c r="AX9" i="7"/>
  <c r="AW9" i="7"/>
  <c r="AV9" i="7"/>
  <c r="AU9" i="7"/>
  <c r="AT9" i="7"/>
  <c r="AS9" i="7"/>
  <c r="BD8" i="7"/>
  <c r="BC8" i="7"/>
  <c r="BB8" i="7"/>
  <c r="BA8" i="7"/>
  <c r="AZ8" i="7"/>
  <c r="AY8" i="7"/>
  <c r="AX8" i="7"/>
  <c r="AW8" i="7"/>
  <c r="AV8" i="7"/>
  <c r="AU8" i="7"/>
  <c r="AT8" i="7"/>
  <c r="AS8" i="7"/>
  <c r="BD7" i="7"/>
  <c r="BC7" i="7"/>
  <c r="BB7" i="7"/>
  <c r="BA7" i="7"/>
  <c r="AZ7" i="7"/>
  <c r="AY7" i="7"/>
  <c r="AX7" i="7"/>
  <c r="AW7" i="7"/>
  <c r="AV7" i="7"/>
  <c r="AU7" i="7"/>
  <c r="AT7" i="7"/>
  <c r="AS7" i="7"/>
  <c r="BD6" i="7"/>
  <c r="BC6" i="7"/>
  <c r="BB6" i="7"/>
  <c r="BA6" i="7"/>
  <c r="AZ6" i="7"/>
  <c r="AY6" i="7"/>
  <c r="AX6" i="7"/>
  <c r="AW6" i="7"/>
  <c r="AV6" i="7"/>
  <c r="AU6" i="7"/>
  <c r="AT6" i="7"/>
  <c r="AS6" i="7"/>
  <c r="BD5" i="7"/>
  <c r="BC5" i="7"/>
  <c r="BB5" i="7"/>
  <c r="BA5" i="7"/>
  <c r="AZ5" i="7"/>
  <c r="AY5" i="7"/>
  <c r="AX5" i="7"/>
  <c r="AW5" i="7"/>
  <c r="AV5" i="7"/>
  <c r="AU5" i="7"/>
  <c r="AT5" i="7"/>
  <c r="AS5" i="7"/>
  <c r="BD4" i="7"/>
  <c r="BC4" i="7"/>
  <c r="BB4" i="7"/>
  <c r="BA4" i="7"/>
  <c r="AZ4" i="7"/>
  <c r="AY4" i="7"/>
  <c r="AX4" i="7"/>
  <c r="AW4" i="7"/>
  <c r="AV4" i="7"/>
  <c r="AU4" i="7"/>
  <c r="AT4" i="7"/>
  <c r="AS4" i="7"/>
  <c r="BD3" i="7"/>
  <c r="BC3" i="7"/>
  <c r="BB3" i="7"/>
  <c r="BA3" i="7"/>
  <c r="AZ3" i="7"/>
  <c r="AY3" i="7"/>
  <c r="AX3" i="7"/>
  <c r="AW3" i="7"/>
  <c r="AV3" i="7"/>
  <c r="AU3" i="7"/>
  <c r="AT3" i="7"/>
  <c r="AS3" i="7"/>
  <c r="L8" i="6" l="1"/>
  <c r="L10" i="6" s="1"/>
  <c r="L11" i="6"/>
  <c r="BP67" i="5"/>
  <c r="BQ67" i="5"/>
  <c r="G7" i="6"/>
  <c r="H7" i="6"/>
  <c r="I7" i="6"/>
  <c r="BI40" i="5"/>
  <c r="BJ40" i="5"/>
  <c r="BK40" i="5"/>
  <c r="BM40" i="5"/>
  <c r="BN40" i="5"/>
  <c r="BO40" i="5"/>
  <c r="BI41" i="5"/>
  <c r="BJ41" i="5"/>
  <c r="BK41" i="5"/>
  <c r="BM41" i="5"/>
  <c r="BN41" i="5"/>
  <c r="BO41" i="5"/>
  <c r="BI43" i="5"/>
  <c r="BJ43" i="5"/>
  <c r="BK43" i="5"/>
  <c r="BM43" i="5"/>
  <c r="BN43" i="5"/>
  <c r="BO43" i="5"/>
  <c r="BI45" i="5"/>
  <c r="BJ45" i="5"/>
  <c r="BK45" i="5"/>
  <c r="BM45" i="5"/>
  <c r="BN45" i="5"/>
  <c r="BO45" i="5"/>
  <c r="BI46" i="5"/>
  <c r="C12" i="6" s="1"/>
  <c r="BJ46" i="5"/>
  <c r="D12" i="6" s="1"/>
  <c r="BK46" i="5"/>
  <c r="E12" i="6" s="1"/>
  <c r="F12" i="6"/>
  <c r="BM46" i="5"/>
  <c r="G12" i="6" s="1"/>
  <c r="BN46" i="5"/>
  <c r="H12" i="6" s="1"/>
  <c r="BO46" i="5"/>
  <c r="I12" i="6" s="1"/>
  <c r="BI47" i="5"/>
  <c r="BJ47" i="5"/>
  <c r="BK47" i="5"/>
  <c r="BM47" i="5"/>
  <c r="BN47" i="5"/>
  <c r="BO47" i="5"/>
  <c r="BI48" i="5"/>
  <c r="BJ48" i="5"/>
  <c r="BK48" i="5"/>
  <c r="BM48" i="5"/>
  <c r="BN48" i="5"/>
  <c r="BO48" i="5"/>
  <c r="BI49" i="5"/>
  <c r="BJ49" i="5"/>
  <c r="BK49" i="5"/>
  <c r="BM49" i="5"/>
  <c r="BN49" i="5"/>
  <c r="BO49" i="5"/>
  <c r="BI50" i="5"/>
  <c r="BJ50" i="5"/>
  <c r="BK50" i="5"/>
  <c r="BM50" i="5"/>
  <c r="BN50" i="5"/>
  <c r="BO50" i="5"/>
  <c r="BI51" i="5"/>
  <c r="BJ51" i="5"/>
  <c r="BK51" i="5"/>
  <c r="BM51" i="5"/>
  <c r="BN51" i="5"/>
  <c r="BO51" i="5"/>
  <c r="BI54" i="5"/>
  <c r="BJ54" i="5"/>
  <c r="BK54" i="5"/>
  <c r="BM54" i="5"/>
  <c r="BN54" i="5"/>
  <c r="BO54" i="5"/>
  <c r="BI57" i="5"/>
  <c r="BJ57" i="5"/>
  <c r="BK57" i="5"/>
  <c r="BM57" i="5"/>
  <c r="BN57" i="5"/>
  <c r="BO57" i="5"/>
  <c r="BI59" i="5"/>
  <c r="BJ59" i="5"/>
  <c r="BK59" i="5"/>
  <c r="BM59" i="5"/>
  <c r="BN59" i="5"/>
  <c r="BO59" i="5"/>
  <c r="BI63" i="5"/>
  <c r="BJ63" i="5"/>
  <c r="BK63" i="5"/>
  <c r="BM63" i="5"/>
  <c r="BN63" i="5"/>
  <c r="BO63" i="5"/>
  <c r="BI65" i="5"/>
  <c r="BJ65" i="5"/>
  <c r="BK65" i="5"/>
  <c r="BM65" i="5"/>
  <c r="BN65" i="5"/>
  <c r="BO65" i="5"/>
  <c r="BI66" i="5"/>
  <c r="BJ66" i="5"/>
  <c r="BK66" i="5"/>
  <c r="BM66" i="5"/>
  <c r="BN66" i="5"/>
  <c r="BO66" i="5"/>
  <c r="BN3" i="5"/>
  <c r="BM3" i="5"/>
  <c r="BT3" i="5" s="1"/>
  <c r="BO67" i="5" l="1"/>
  <c r="BN67" i="5"/>
  <c r="H11" i="6"/>
  <c r="H8" i="6"/>
  <c r="H10" i="6" s="1"/>
  <c r="I11" i="6"/>
  <c r="I8" i="6"/>
  <c r="I10" i="6" s="1"/>
  <c r="N12" i="6"/>
  <c r="P12" i="6" s="1"/>
  <c r="K11" i="6"/>
  <c r="K8" i="6"/>
  <c r="K10" i="6" s="1"/>
  <c r="J11" i="6"/>
  <c r="J8" i="6"/>
  <c r="J10" i="6" s="1"/>
  <c r="BO38" i="5"/>
  <c r="BN38" i="5"/>
  <c r="BT36" i="5"/>
  <c r="BT31" i="5"/>
  <c r="BT27" i="5"/>
  <c r="BT25" i="5"/>
  <c r="BT19" i="5"/>
  <c r="BT14" i="5"/>
  <c r="BT10" i="5"/>
  <c r="BT9" i="5"/>
  <c r="BT7" i="5"/>
  <c r="BT5" i="5"/>
  <c r="BT37" i="5"/>
  <c r="BT32" i="5"/>
  <c r="BT29" i="5"/>
  <c r="BT28" i="5"/>
  <c r="BT21" i="5"/>
  <c r="BT20" i="5"/>
  <c r="BT18" i="5"/>
  <c r="BT16" i="5"/>
  <c r="BT8" i="5"/>
  <c r="BT6" i="5"/>
  <c r="BT4" i="5"/>
  <c r="AE60" i="5"/>
  <c r="AD60" i="5"/>
  <c r="AC60" i="5"/>
  <c r="AB60" i="5"/>
  <c r="AA60" i="5"/>
  <c r="Z60" i="5"/>
  <c r="Y60" i="5"/>
  <c r="BM60" i="5" s="1"/>
  <c r="X60" i="5"/>
  <c r="W60" i="5"/>
  <c r="BK60" i="5" s="1"/>
  <c r="V60" i="5"/>
  <c r="BJ60" i="5" s="1"/>
  <c r="U60" i="5"/>
  <c r="T60" i="5"/>
  <c r="AE53" i="5"/>
  <c r="AD53" i="5"/>
  <c r="AC53" i="5"/>
  <c r="AB53" i="5"/>
  <c r="AA53" i="5"/>
  <c r="Z53" i="5"/>
  <c r="Y53" i="5"/>
  <c r="BM53" i="5" s="1"/>
  <c r="X53" i="5"/>
  <c r="W53" i="5"/>
  <c r="BK53" i="5" s="1"/>
  <c r="V53" i="5"/>
  <c r="BJ53" i="5" s="1"/>
  <c r="U53" i="5"/>
  <c r="BI53" i="5" s="1"/>
  <c r="T53" i="5"/>
  <c r="AE35" i="5"/>
  <c r="AD35" i="5"/>
  <c r="AC35" i="5"/>
  <c r="AB35" i="5"/>
  <c r="AA35" i="5"/>
  <c r="Z35" i="5"/>
  <c r="Y35" i="5"/>
  <c r="X35" i="5"/>
  <c r="W35" i="5"/>
  <c r="V35" i="5"/>
  <c r="U35" i="5"/>
  <c r="T35" i="5"/>
  <c r="BT35" i="5" s="1"/>
  <c r="AE30" i="5"/>
  <c r="AD30" i="5"/>
  <c r="AC30" i="5"/>
  <c r="AB30" i="5"/>
  <c r="AA30" i="5"/>
  <c r="Z30" i="5"/>
  <c r="Y30" i="5"/>
  <c r="BM30" i="5" s="1"/>
  <c r="X30" i="5"/>
  <c r="W30" i="5"/>
  <c r="BK30" i="5" s="1"/>
  <c r="V30" i="5"/>
  <c r="BJ30" i="5" s="1"/>
  <c r="U30" i="5"/>
  <c r="BI30" i="5" s="1"/>
  <c r="T30" i="5"/>
  <c r="AE70" i="5"/>
  <c r="BS70" i="5" s="1"/>
  <c r="BS71" i="5" s="1"/>
  <c r="AD70" i="5"/>
  <c r="BR70" i="5" s="1"/>
  <c r="BR71" i="5" s="1"/>
  <c r="AC70" i="5"/>
  <c r="BQ70" i="5" s="1"/>
  <c r="BQ71" i="5" s="1"/>
  <c r="AB70" i="5"/>
  <c r="BP70" i="5" s="1"/>
  <c r="BP71" i="5" s="1"/>
  <c r="AA70" i="5"/>
  <c r="BO70" i="5" s="1"/>
  <c r="BO71" i="5" s="1"/>
  <c r="Z70" i="5"/>
  <c r="BN70" i="5" s="1"/>
  <c r="BN71" i="5" s="1"/>
  <c r="Y70" i="5"/>
  <c r="BM70" i="5" s="1"/>
  <c r="BM71" i="5" s="1"/>
  <c r="X70" i="5"/>
  <c r="BL70" i="5" s="1"/>
  <c r="BL71" i="5" s="1"/>
  <c r="W70" i="5"/>
  <c r="BK70" i="5" s="1"/>
  <c r="BK71" i="5" s="1"/>
  <c r="V70" i="5"/>
  <c r="BJ70" i="5" s="1"/>
  <c r="BJ71" i="5" s="1"/>
  <c r="U70" i="5"/>
  <c r="BI70" i="5" s="1"/>
  <c r="BI71" i="5" s="1"/>
  <c r="T70" i="5"/>
  <c r="BH70" i="5" s="1"/>
  <c r="BH71" i="5" s="1"/>
  <c r="AE69" i="5"/>
  <c r="AD69" i="5"/>
  <c r="AC69" i="5"/>
  <c r="AB69" i="5"/>
  <c r="AA69" i="5"/>
  <c r="Z69" i="5"/>
  <c r="Y69" i="5"/>
  <c r="X69" i="5"/>
  <c r="W69" i="5"/>
  <c r="V69" i="5"/>
  <c r="U69" i="5"/>
  <c r="T69" i="5"/>
  <c r="AE68" i="5"/>
  <c r="AD68" i="5"/>
  <c r="AC68" i="5"/>
  <c r="AB68" i="5"/>
  <c r="AA68" i="5"/>
  <c r="Z68" i="5"/>
  <c r="Y68" i="5"/>
  <c r="X68" i="5"/>
  <c r="W68" i="5"/>
  <c r="V68" i="5"/>
  <c r="U68" i="5"/>
  <c r="T68" i="5"/>
  <c r="AE66" i="5"/>
  <c r="AD66" i="5"/>
  <c r="AC66" i="5"/>
  <c r="AB66" i="5"/>
  <c r="AA66" i="5"/>
  <c r="Z66" i="5"/>
  <c r="Y66" i="5"/>
  <c r="X66" i="5"/>
  <c r="W66" i="5"/>
  <c r="V66" i="5"/>
  <c r="U66" i="5"/>
  <c r="T66" i="5"/>
  <c r="AE65" i="5"/>
  <c r="AD65" i="5"/>
  <c r="AC65" i="5"/>
  <c r="AB65" i="5"/>
  <c r="AA65" i="5"/>
  <c r="Z65" i="5"/>
  <c r="Y65" i="5"/>
  <c r="X65" i="5"/>
  <c r="W65" i="5"/>
  <c r="V65" i="5"/>
  <c r="U65" i="5"/>
  <c r="T65" i="5"/>
  <c r="AE64" i="5"/>
  <c r="AD64" i="5"/>
  <c r="AC64" i="5"/>
  <c r="AB64" i="5"/>
  <c r="AA64" i="5"/>
  <c r="Z64" i="5"/>
  <c r="Y64" i="5"/>
  <c r="BM64" i="5" s="1"/>
  <c r="X64" i="5"/>
  <c r="W64" i="5"/>
  <c r="BK64" i="5" s="1"/>
  <c r="V64" i="5"/>
  <c r="BJ64" i="5" s="1"/>
  <c r="U64" i="5"/>
  <c r="BI64" i="5" s="1"/>
  <c r="T64" i="5"/>
  <c r="AE63" i="5"/>
  <c r="AD63" i="5"/>
  <c r="AC63" i="5"/>
  <c r="AB63" i="5"/>
  <c r="AA63" i="5"/>
  <c r="Z63" i="5"/>
  <c r="Y63" i="5"/>
  <c r="X63" i="5"/>
  <c r="W63" i="5"/>
  <c r="V63" i="5"/>
  <c r="U63" i="5"/>
  <c r="T63" i="5"/>
  <c r="AE62" i="5"/>
  <c r="AD62" i="5"/>
  <c r="AC62" i="5"/>
  <c r="AB62" i="5"/>
  <c r="AA62" i="5"/>
  <c r="Z62" i="5"/>
  <c r="Y62" i="5"/>
  <c r="BM62" i="5" s="1"/>
  <c r="X62" i="5"/>
  <c r="W62" i="5"/>
  <c r="BK62" i="5" s="1"/>
  <c r="V62" i="5"/>
  <c r="BJ62" i="5" s="1"/>
  <c r="U62" i="5"/>
  <c r="BI62" i="5" s="1"/>
  <c r="T62" i="5"/>
  <c r="AE61" i="5"/>
  <c r="AD61" i="5"/>
  <c r="AC61" i="5"/>
  <c r="AB61" i="5"/>
  <c r="AA61" i="5"/>
  <c r="Z61" i="5"/>
  <c r="Y61" i="5"/>
  <c r="BM61" i="5" s="1"/>
  <c r="X61" i="5"/>
  <c r="W61" i="5"/>
  <c r="BK61" i="5" s="1"/>
  <c r="V61" i="5"/>
  <c r="BJ61" i="5" s="1"/>
  <c r="U61" i="5"/>
  <c r="BI61" i="5" s="1"/>
  <c r="T61" i="5"/>
  <c r="AE59" i="5"/>
  <c r="AD59" i="5"/>
  <c r="AC59" i="5"/>
  <c r="AB59" i="5"/>
  <c r="AA59" i="5"/>
  <c r="Z59" i="5"/>
  <c r="Y59" i="5"/>
  <c r="X59" i="5"/>
  <c r="W59" i="5"/>
  <c r="V59" i="5"/>
  <c r="U59" i="5"/>
  <c r="T59" i="5"/>
  <c r="AE58" i="5"/>
  <c r="AD58" i="5"/>
  <c r="AC58" i="5"/>
  <c r="AB58" i="5"/>
  <c r="AA58" i="5"/>
  <c r="Z58" i="5"/>
  <c r="Y58" i="5"/>
  <c r="BM58" i="5" s="1"/>
  <c r="X58" i="5"/>
  <c r="W58" i="5"/>
  <c r="BK58" i="5" s="1"/>
  <c r="V58" i="5"/>
  <c r="BJ58" i="5" s="1"/>
  <c r="U58" i="5"/>
  <c r="BI58" i="5" s="1"/>
  <c r="T58" i="5"/>
  <c r="AE57" i="5"/>
  <c r="AD57" i="5"/>
  <c r="AC57" i="5"/>
  <c r="AB57" i="5"/>
  <c r="AA57" i="5"/>
  <c r="Z57" i="5"/>
  <c r="Y57" i="5"/>
  <c r="X57" i="5"/>
  <c r="W57" i="5"/>
  <c r="V57" i="5"/>
  <c r="U57" i="5"/>
  <c r="T57" i="5"/>
  <c r="AE56" i="5"/>
  <c r="AD56" i="5"/>
  <c r="AC56" i="5"/>
  <c r="AB56" i="5"/>
  <c r="AA56" i="5"/>
  <c r="Z56" i="5"/>
  <c r="Y56" i="5"/>
  <c r="BM56" i="5" s="1"/>
  <c r="X56" i="5"/>
  <c r="W56" i="5"/>
  <c r="BK56" i="5" s="1"/>
  <c r="V56" i="5"/>
  <c r="BJ56" i="5" s="1"/>
  <c r="U56" i="5"/>
  <c r="BI56" i="5" s="1"/>
  <c r="T56" i="5"/>
  <c r="AE55" i="5"/>
  <c r="AD55" i="5"/>
  <c r="AC55" i="5"/>
  <c r="AB55" i="5"/>
  <c r="AA55" i="5"/>
  <c r="Z55" i="5"/>
  <c r="Y55" i="5"/>
  <c r="BM55" i="5" s="1"/>
  <c r="X55" i="5"/>
  <c r="W55" i="5"/>
  <c r="BK55" i="5" s="1"/>
  <c r="V55" i="5"/>
  <c r="BJ55" i="5" s="1"/>
  <c r="U55" i="5"/>
  <c r="BI55" i="5" s="1"/>
  <c r="T55" i="5"/>
  <c r="AE54" i="5"/>
  <c r="AD54" i="5"/>
  <c r="AC54" i="5"/>
  <c r="AB54" i="5"/>
  <c r="AA54" i="5"/>
  <c r="Z54" i="5"/>
  <c r="Y54" i="5"/>
  <c r="X54" i="5"/>
  <c r="W54" i="5"/>
  <c r="V54" i="5"/>
  <c r="U54" i="5"/>
  <c r="T54" i="5"/>
  <c r="AE52" i="5"/>
  <c r="AD52" i="5"/>
  <c r="AC52" i="5"/>
  <c r="AB52" i="5"/>
  <c r="AA52" i="5"/>
  <c r="Z52" i="5"/>
  <c r="Y52" i="5"/>
  <c r="X52" i="5"/>
  <c r="W52" i="5"/>
  <c r="V52" i="5"/>
  <c r="U52" i="5"/>
  <c r="T52" i="5"/>
  <c r="AE51" i="5"/>
  <c r="AD51" i="5"/>
  <c r="AC51" i="5"/>
  <c r="AB51" i="5"/>
  <c r="AA51" i="5"/>
  <c r="Z51" i="5"/>
  <c r="Y51" i="5"/>
  <c r="X51" i="5"/>
  <c r="W51" i="5"/>
  <c r="V51" i="5"/>
  <c r="U51" i="5"/>
  <c r="T51" i="5"/>
  <c r="AE50" i="5"/>
  <c r="AD50" i="5"/>
  <c r="AC50" i="5"/>
  <c r="AB50" i="5"/>
  <c r="AA50" i="5"/>
  <c r="Z50" i="5"/>
  <c r="Y50" i="5"/>
  <c r="X50" i="5"/>
  <c r="W50" i="5"/>
  <c r="V50" i="5"/>
  <c r="U50" i="5"/>
  <c r="T50" i="5"/>
  <c r="AE49" i="5"/>
  <c r="AD49" i="5"/>
  <c r="AC49" i="5"/>
  <c r="AB49" i="5"/>
  <c r="AA49" i="5"/>
  <c r="Z49" i="5"/>
  <c r="Y49" i="5"/>
  <c r="X49" i="5"/>
  <c r="W49" i="5"/>
  <c r="V49" i="5"/>
  <c r="U49" i="5"/>
  <c r="T49" i="5"/>
  <c r="AE48" i="5"/>
  <c r="AD48" i="5"/>
  <c r="AC48" i="5"/>
  <c r="AB48" i="5"/>
  <c r="AA48" i="5"/>
  <c r="Z48" i="5"/>
  <c r="Y48" i="5"/>
  <c r="X48" i="5"/>
  <c r="W48" i="5"/>
  <c r="V48" i="5"/>
  <c r="U48" i="5"/>
  <c r="T48" i="5"/>
  <c r="AE47" i="5"/>
  <c r="AD47" i="5"/>
  <c r="AC47" i="5"/>
  <c r="AB47" i="5"/>
  <c r="AA47" i="5"/>
  <c r="Z47" i="5"/>
  <c r="Y47" i="5"/>
  <c r="X47" i="5"/>
  <c r="W47" i="5"/>
  <c r="V47" i="5"/>
  <c r="U47" i="5"/>
  <c r="T47" i="5"/>
  <c r="AE46" i="5"/>
  <c r="AD46" i="5"/>
  <c r="AC46" i="5"/>
  <c r="AB46" i="5"/>
  <c r="AA46" i="5"/>
  <c r="Z46" i="5"/>
  <c r="Y46" i="5"/>
  <c r="X46" i="5"/>
  <c r="W46" i="5"/>
  <c r="V46" i="5"/>
  <c r="U46" i="5"/>
  <c r="T46" i="5"/>
  <c r="AE45" i="5"/>
  <c r="AD45" i="5"/>
  <c r="AC45" i="5"/>
  <c r="AB45" i="5"/>
  <c r="AA45" i="5"/>
  <c r="Z45" i="5"/>
  <c r="Y45" i="5"/>
  <c r="X45" i="5"/>
  <c r="W45" i="5"/>
  <c r="V45" i="5"/>
  <c r="U45" i="5"/>
  <c r="T45" i="5"/>
  <c r="AE44" i="5"/>
  <c r="AD44" i="5"/>
  <c r="AC44" i="5"/>
  <c r="AB44" i="5"/>
  <c r="AA44" i="5"/>
  <c r="Z44" i="5"/>
  <c r="Y44" i="5"/>
  <c r="BM44" i="5" s="1"/>
  <c r="X44" i="5"/>
  <c r="W44" i="5"/>
  <c r="BK44" i="5" s="1"/>
  <c r="V44" i="5"/>
  <c r="BJ44" i="5" s="1"/>
  <c r="U44" i="5"/>
  <c r="BI44" i="5" s="1"/>
  <c r="T44" i="5"/>
  <c r="AE43" i="5"/>
  <c r="AD43" i="5"/>
  <c r="AC43" i="5"/>
  <c r="AB43" i="5"/>
  <c r="AA43" i="5"/>
  <c r="Z43" i="5"/>
  <c r="Y43" i="5"/>
  <c r="X43" i="5"/>
  <c r="W43" i="5"/>
  <c r="V43" i="5"/>
  <c r="U43" i="5"/>
  <c r="T43" i="5"/>
  <c r="AE42" i="5"/>
  <c r="AD42" i="5"/>
  <c r="AC42" i="5"/>
  <c r="AB42" i="5"/>
  <c r="AA42" i="5"/>
  <c r="Z42" i="5"/>
  <c r="Y42" i="5"/>
  <c r="BM42" i="5" s="1"/>
  <c r="X42" i="5"/>
  <c r="W42" i="5"/>
  <c r="BK42" i="5" s="1"/>
  <c r="V42" i="5"/>
  <c r="BJ42" i="5" s="1"/>
  <c r="U42" i="5"/>
  <c r="BI42" i="5" s="1"/>
  <c r="T42" i="5"/>
  <c r="AE41" i="5"/>
  <c r="AD41" i="5"/>
  <c r="AC41" i="5"/>
  <c r="AB41" i="5"/>
  <c r="AA41" i="5"/>
  <c r="Z41" i="5"/>
  <c r="Y41" i="5"/>
  <c r="X41" i="5"/>
  <c r="W41" i="5"/>
  <c r="V41" i="5"/>
  <c r="U41" i="5"/>
  <c r="T41" i="5"/>
  <c r="AE40" i="5"/>
  <c r="AD40" i="5"/>
  <c r="AC40" i="5"/>
  <c r="AB40" i="5"/>
  <c r="AA40" i="5"/>
  <c r="Z40" i="5"/>
  <c r="Y40" i="5"/>
  <c r="X40" i="5"/>
  <c r="W40" i="5"/>
  <c r="V40" i="5"/>
  <c r="U40" i="5"/>
  <c r="T40" i="5"/>
  <c r="AE39" i="5"/>
  <c r="AD39" i="5"/>
  <c r="AC39" i="5"/>
  <c r="AB39" i="5"/>
  <c r="AA39" i="5"/>
  <c r="Z39" i="5"/>
  <c r="Y39" i="5"/>
  <c r="BM39" i="5" s="1"/>
  <c r="BM67" i="5" s="1"/>
  <c r="X39" i="5"/>
  <c r="BL67" i="5" s="1"/>
  <c r="W39" i="5"/>
  <c r="BK39" i="5" s="1"/>
  <c r="BK67" i="5" s="1"/>
  <c r="V39" i="5"/>
  <c r="BJ39" i="5" s="1"/>
  <c r="BJ67" i="5" s="1"/>
  <c r="U39" i="5"/>
  <c r="BI39" i="5" s="1"/>
  <c r="T39" i="5"/>
  <c r="AE37" i="5"/>
  <c r="AD37" i="5"/>
  <c r="AC37" i="5"/>
  <c r="AB37" i="5"/>
  <c r="AA37" i="5"/>
  <c r="Z37" i="5"/>
  <c r="Y37" i="5"/>
  <c r="X37" i="5"/>
  <c r="W37" i="5"/>
  <c r="V37" i="5"/>
  <c r="U37" i="5"/>
  <c r="T37" i="5"/>
  <c r="AE36" i="5"/>
  <c r="AD36" i="5"/>
  <c r="AC36" i="5"/>
  <c r="AB36" i="5"/>
  <c r="AA36" i="5"/>
  <c r="Z36" i="5"/>
  <c r="Y36" i="5"/>
  <c r="X36" i="5"/>
  <c r="W36" i="5"/>
  <c r="V36" i="5"/>
  <c r="U36" i="5"/>
  <c r="T36" i="5"/>
  <c r="AE34" i="5"/>
  <c r="AD34" i="5"/>
  <c r="AC34" i="5"/>
  <c r="AB34" i="5"/>
  <c r="AA34" i="5"/>
  <c r="Z34" i="5"/>
  <c r="Y34" i="5"/>
  <c r="BM34" i="5" s="1"/>
  <c r="X34" i="5"/>
  <c r="W34" i="5"/>
  <c r="BK34" i="5" s="1"/>
  <c r="V34" i="5"/>
  <c r="U34" i="5"/>
  <c r="BI34" i="5" s="1"/>
  <c r="T34" i="5"/>
  <c r="BH34" i="5" s="1"/>
  <c r="AE33" i="5"/>
  <c r="AD33" i="5"/>
  <c r="AC33" i="5"/>
  <c r="AB33" i="5"/>
  <c r="AA33" i="5"/>
  <c r="Z33" i="5"/>
  <c r="Y33" i="5"/>
  <c r="BM33" i="5" s="1"/>
  <c r="X33" i="5"/>
  <c r="W33" i="5"/>
  <c r="BK33" i="5" s="1"/>
  <c r="V33" i="5"/>
  <c r="U33" i="5"/>
  <c r="BI33" i="5" s="1"/>
  <c r="T33" i="5"/>
  <c r="BH33" i="5" s="1"/>
  <c r="AE32" i="5"/>
  <c r="AD32" i="5"/>
  <c r="AC32" i="5"/>
  <c r="AB32" i="5"/>
  <c r="AA32" i="5"/>
  <c r="Z32" i="5"/>
  <c r="Y32" i="5"/>
  <c r="X32" i="5"/>
  <c r="W32" i="5"/>
  <c r="V32" i="5"/>
  <c r="U32" i="5"/>
  <c r="T32" i="5"/>
  <c r="AE31" i="5"/>
  <c r="AD31" i="5"/>
  <c r="AC31" i="5"/>
  <c r="AB31" i="5"/>
  <c r="AA31" i="5"/>
  <c r="Z31" i="5"/>
  <c r="Y31" i="5"/>
  <c r="X31" i="5"/>
  <c r="W31" i="5"/>
  <c r="V31" i="5"/>
  <c r="U31" i="5"/>
  <c r="T31" i="5"/>
  <c r="AE29" i="5"/>
  <c r="AD29" i="5"/>
  <c r="AC29" i="5"/>
  <c r="AB29" i="5"/>
  <c r="AA29" i="5"/>
  <c r="Z29" i="5"/>
  <c r="Y29" i="5"/>
  <c r="X29" i="5"/>
  <c r="W29" i="5"/>
  <c r="V29" i="5"/>
  <c r="U29" i="5"/>
  <c r="T29" i="5"/>
  <c r="AE28" i="5"/>
  <c r="AD28" i="5"/>
  <c r="AC28" i="5"/>
  <c r="AB28" i="5"/>
  <c r="AA28" i="5"/>
  <c r="Z28" i="5"/>
  <c r="Y28" i="5"/>
  <c r="X28" i="5"/>
  <c r="W28" i="5"/>
  <c r="V28" i="5"/>
  <c r="U28" i="5"/>
  <c r="T28" i="5"/>
  <c r="AE27" i="5"/>
  <c r="AD27" i="5"/>
  <c r="AC27" i="5"/>
  <c r="AB27" i="5"/>
  <c r="AA27" i="5"/>
  <c r="Z27" i="5"/>
  <c r="Y27" i="5"/>
  <c r="X27" i="5"/>
  <c r="W27" i="5"/>
  <c r="V27" i="5"/>
  <c r="U27" i="5"/>
  <c r="T27" i="5"/>
  <c r="AE26" i="5"/>
  <c r="AD26" i="5"/>
  <c r="AC26" i="5"/>
  <c r="AB26" i="5"/>
  <c r="AA26" i="5"/>
  <c r="Z26" i="5"/>
  <c r="Y26" i="5"/>
  <c r="BM26" i="5" s="1"/>
  <c r="X26" i="5"/>
  <c r="W26" i="5"/>
  <c r="V26" i="5"/>
  <c r="U26" i="5"/>
  <c r="BI26" i="5" s="1"/>
  <c r="T26" i="5"/>
  <c r="BH26" i="5" s="1"/>
  <c r="AE25" i="5"/>
  <c r="AD25" i="5"/>
  <c r="AC25" i="5"/>
  <c r="AB25" i="5"/>
  <c r="AA25" i="5"/>
  <c r="Z25" i="5"/>
  <c r="Y25" i="5"/>
  <c r="X25" i="5"/>
  <c r="W25" i="5"/>
  <c r="V25" i="5"/>
  <c r="U25" i="5"/>
  <c r="T25" i="5"/>
  <c r="AE24" i="5"/>
  <c r="AD24" i="5"/>
  <c r="AC24" i="5"/>
  <c r="AB24" i="5"/>
  <c r="AA24" i="5"/>
  <c r="Z24" i="5"/>
  <c r="Y24" i="5"/>
  <c r="BM24" i="5" s="1"/>
  <c r="X24" i="5"/>
  <c r="W24" i="5"/>
  <c r="BK24" i="5" s="1"/>
  <c r="V24" i="5"/>
  <c r="U24" i="5"/>
  <c r="BI24" i="5" s="1"/>
  <c r="T24" i="5"/>
  <c r="BH24" i="5" s="1"/>
  <c r="AE23" i="5"/>
  <c r="AD23" i="5"/>
  <c r="AC23" i="5"/>
  <c r="AB23" i="5"/>
  <c r="AA23" i="5"/>
  <c r="Z23" i="5"/>
  <c r="Y23" i="5"/>
  <c r="X23" i="5"/>
  <c r="F7" i="6" s="1"/>
  <c r="W23" i="5"/>
  <c r="E7" i="6" s="1"/>
  <c r="V23" i="5"/>
  <c r="D7" i="6" s="1"/>
  <c r="U23" i="5"/>
  <c r="C7" i="6" s="1"/>
  <c r="T23" i="5"/>
  <c r="AE22" i="5"/>
  <c r="AD22" i="5"/>
  <c r="AC22" i="5"/>
  <c r="AB22" i="5"/>
  <c r="AA22" i="5"/>
  <c r="Z22" i="5"/>
  <c r="Y22" i="5"/>
  <c r="X22" i="5"/>
  <c r="W22" i="5"/>
  <c r="V22" i="5"/>
  <c r="U22" i="5"/>
  <c r="T22" i="5"/>
  <c r="BH22" i="5" s="1"/>
  <c r="BT22" i="5" s="1"/>
  <c r="AE21" i="5"/>
  <c r="AD21" i="5"/>
  <c r="AC21" i="5"/>
  <c r="AB21" i="5"/>
  <c r="AA21" i="5"/>
  <c r="Z21" i="5"/>
  <c r="Y21" i="5"/>
  <c r="X21" i="5"/>
  <c r="W21" i="5"/>
  <c r="V21" i="5"/>
  <c r="U21" i="5"/>
  <c r="T21" i="5"/>
  <c r="AE20" i="5"/>
  <c r="AD20" i="5"/>
  <c r="AC20" i="5"/>
  <c r="AB20" i="5"/>
  <c r="AA20" i="5"/>
  <c r="Z20" i="5"/>
  <c r="Y20" i="5"/>
  <c r="X20" i="5"/>
  <c r="W20" i="5"/>
  <c r="V20" i="5"/>
  <c r="U20" i="5"/>
  <c r="T20" i="5"/>
  <c r="AE19" i="5"/>
  <c r="AD19" i="5"/>
  <c r="AC19" i="5"/>
  <c r="AB19" i="5"/>
  <c r="AA19" i="5"/>
  <c r="Z19" i="5"/>
  <c r="Y19" i="5"/>
  <c r="X19" i="5"/>
  <c r="W19" i="5"/>
  <c r="V19" i="5"/>
  <c r="U19" i="5"/>
  <c r="T19" i="5"/>
  <c r="AE18" i="5"/>
  <c r="AD18" i="5"/>
  <c r="AC18" i="5"/>
  <c r="AB18" i="5"/>
  <c r="AA18" i="5"/>
  <c r="Z18" i="5"/>
  <c r="Y18" i="5"/>
  <c r="X18" i="5"/>
  <c r="W18" i="5"/>
  <c r="V18" i="5"/>
  <c r="U18" i="5"/>
  <c r="T18" i="5"/>
  <c r="AE17" i="5"/>
  <c r="AD17" i="5"/>
  <c r="AC17" i="5"/>
  <c r="AB17" i="5"/>
  <c r="AA17" i="5"/>
  <c r="Z17" i="5"/>
  <c r="Y17" i="5"/>
  <c r="BM17" i="5" s="1"/>
  <c r="X17" i="5"/>
  <c r="W17" i="5"/>
  <c r="BK17" i="5" s="1"/>
  <c r="V17" i="5"/>
  <c r="BJ17" i="5" s="1"/>
  <c r="U17" i="5"/>
  <c r="BI17" i="5" s="1"/>
  <c r="T17" i="5"/>
  <c r="BH17" i="5" s="1"/>
  <c r="AE16" i="5"/>
  <c r="AD16" i="5"/>
  <c r="AC16" i="5"/>
  <c r="AB16" i="5"/>
  <c r="AA16" i="5"/>
  <c r="Z16" i="5"/>
  <c r="Y16" i="5"/>
  <c r="X16" i="5"/>
  <c r="W16" i="5"/>
  <c r="V16" i="5"/>
  <c r="U16" i="5"/>
  <c r="T16" i="5"/>
  <c r="AE15" i="5"/>
  <c r="AD15" i="5"/>
  <c r="AC15" i="5"/>
  <c r="AB15" i="5"/>
  <c r="AA15" i="5"/>
  <c r="Z15" i="5"/>
  <c r="Y15" i="5"/>
  <c r="BM15" i="5" s="1"/>
  <c r="X15" i="5"/>
  <c r="W15" i="5"/>
  <c r="BK15" i="5" s="1"/>
  <c r="V15" i="5"/>
  <c r="U15" i="5"/>
  <c r="BI15" i="5" s="1"/>
  <c r="T15" i="5"/>
  <c r="BH15" i="5" s="1"/>
  <c r="AE14" i="5"/>
  <c r="AD14" i="5"/>
  <c r="AC14" i="5"/>
  <c r="AB14" i="5"/>
  <c r="AA14" i="5"/>
  <c r="Z14" i="5"/>
  <c r="Y14" i="5"/>
  <c r="X14" i="5"/>
  <c r="W14" i="5"/>
  <c r="V14" i="5"/>
  <c r="U14" i="5"/>
  <c r="T14" i="5"/>
  <c r="AE13" i="5"/>
  <c r="AD13" i="5"/>
  <c r="AC13" i="5"/>
  <c r="AB13" i="5"/>
  <c r="AA13" i="5"/>
  <c r="Z13" i="5"/>
  <c r="Y13" i="5"/>
  <c r="BM13" i="5" s="1"/>
  <c r="X13" i="5"/>
  <c r="W13" i="5"/>
  <c r="V13" i="5"/>
  <c r="BJ13" i="5" s="1"/>
  <c r="U13" i="5"/>
  <c r="BI13" i="5" s="1"/>
  <c r="T13" i="5"/>
  <c r="BH13" i="5" s="1"/>
  <c r="AE12" i="5"/>
  <c r="AD12" i="5"/>
  <c r="AC12" i="5"/>
  <c r="AB12" i="5"/>
  <c r="AA12" i="5"/>
  <c r="Z12" i="5"/>
  <c r="Y12" i="5"/>
  <c r="BM12" i="5" s="1"/>
  <c r="X12" i="5"/>
  <c r="W12" i="5"/>
  <c r="BK12" i="5" s="1"/>
  <c r="V12" i="5"/>
  <c r="U12" i="5"/>
  <c r="BI12" i="5" s="1"/>
  <c r="T12" i="5"/>
  <c r="BH12" i="5" s="1"/>
  <c r="AE11" i="5"/>
  <c r="AD11" i="5"/>
  <c r="AC11" i="5"/>
  <c r="AB11" i="5"/>
  <c r="AA11" i="5"/>
  <c r="Z11" i="5"/>
  <c r="Y11" i="5"/>
  <c r="X11" i="5"/>
  <c r="W11" i="5"/>
  <c r="V11" i="5"/>
  <c r="U11" i="5"/>
  <c r="T11" i="5"/>
  <c r="BH11" i="5" s="1"/>
  <c r="AE10" i="5"/>
  <c r="AD10" i="5"/>
  <c r="AC10" i="5"/>
  <c r="AB10" i="5"/>
  <c r="AA10" i="5"/>
  <c r="Z10" i="5"/>
  <c r="Y10" i="5"/>
  <c r="X10" i="5"/>
  <c r="W10" i="5"/>
  <c r="V10" i="5"/>
  <c r="U10" i="5"/>
  <c r="T10" i="5"/>
  <c r="AE9" i="5"/>
  <c r="AD9" i="5"/>
  <c r="AC9" i="5"/>
  <c r="AB9" i="5"/>
  <c r="AA9" i="5"/>
  <c r="Z9" i="5"/>
  <c r="Y9" i="5"/>
  <c r="X9" i="5"/>
  <c r="W9" i="5"/>
  <c r="V9" i="5"/>
  <c r="U9" i="5"/>
  <c r="T9" i="5"/>
  <c r="AE8" i="5"/>
  <c r="AD8" i="5"/>
  <c r="AC8" i="5"/>
  <c r="AB8" i="5"/>
  <c r="AA8" i="5"/>
  <c r="Z8" i="5"/>
  <c r="Y8" i="5"/>
  <c r="X8" i="5"/>
  <c r="W8" i="5"/>
  <c r="V8" i="5"/>
  <c r="U8" i="5"/>
  <c r="T8" i="5"/>
  <c r="AE7" i="5"/>
  <c r="AD7" i="5"/>
  <c r="AC7" i="5"/>
  <c r="AB7" i="5"/>
  <c r="AA7" i="5"/>
  <c r="Z7" i="5"/>
  <c r="Y7" i="5"/>
  <c r="X7" i="5"/>
  <c r="W7" i="5"/>
  <c r="V7" i="5"/>
  <c r="U7" i="5"/>
  <c r="T7" i="5"/>
  <c r="AE6" i="5"/>
  <c r="AD6" i="5"/>
  <c r="AC6" i="5"/>
  <c r="AB6" i="5"/>
  <c r="AA6" i="5"/>
  <c r="Z6" i="5"/>
  <c r="Y6" i="5"/>
  <c r="X6" i="5"/>
  <c r="W6" i="5"/>
  <c r="V6" i="5"/>
  <c r="U6" i="5"/>
  <c r="T6" i="5"/>
  <c r="AE5" i="5"/>
  <c r="AD5" i="5"/>
  <c r="AC5" i="5"/>
  <c r="AB5" i="5"/>
  <c r="AA5" i="5"/>
  <c r="Z5" i="5"/>
  <c r="Y5" i="5"/>
  <c r="X5" i="5"/>
  <c r="W5" i="5"/>
  <c r="V5" i="5"/>
  <c r="U5" i="5"/>
  <c r="T5" i="5"/>
  <c r="AE4" i="5"/>
  <c r="AD4" i="5"/>
  <c r="AC4" i="5"/>
  <c r="AB4" i="5"/>
  <c r="AA4" i="5"/>
  <c r="Z4" i="5"/>
  <c r="Y4" i="5"/>
  <c r="X4" i="5"/>
  <c r="W4" i="5"/>
  <c r="V4" i="5"/>
  <c r="U4" i="5"/>
  <c r="T4" i="5"/>
  <c r="AE3" i="5"/>
  <c r="AD3" i="5"/>
  <c r="AC3" i="5"/>
  <c r="AB3" i="5"/>
  <c r="AA3" i="5"/>
  <c r="Z3" i="5"/>
  <c r="Y3" i="5"/>
  <c r="X3" i="5"/>
  <c r="W3" i="5"/>
  <c r="V3" i="5"/>
  <c r="U3" i="5"/>
  <c r="T3" i="5"/>
  <c r="AC70" i="7"/>
  <c r="AB70" i="7"/>
  <c r="AA70" i="7"/>
  <c r="Z70" i="7"/>
  <c r="Y70" i="7"/>
  <c r="X70" i="7"/>
  <c r="W70" i="7"/>
  <c r="V70" i="7"/>
  <c r="U70" i="7"/>
  <c r="T70" i="7"/>
  <c r="S70" i="7"/>
  <c r="R70" i="7"/>
  <c r="AC69" i="7"/>
  <c r="AB69" i="7"/>
  <c r="AA69" i="7"/>
  <c r="Z69" i="7"/>
  <c r="Y69" i="7"/>
  <c r="X69" i="7"/>
  <c r="W69" i="7"/>
  <c r="V69" i="7"/>
  <c r="U69" i="7"/>
  <c r="T69" i="7"/>
  <c r="S69" i="7"/>
  <c r="R69" i="7"/>
  <c r="AC68" i="7"/>
  <c r="AB68" i="7"/>
  <c r="AA68" i="7"/>
  <c r="Z68" i="7"/>
  <c r="Y68" i="7"/>
  <c r="X68" i="7"/>
  <c r="W68" i="7"/>
  <c r="V68" i="7"/>
  <c r="U68" i="7"/>
  <c r="T68" i="7"/>
  <c r="S68" i="7"/>
  <c r="R68" i="7"/>
  <c r="AC66" i="7"/>
  <c r="AB66" i="7"/>
  <c r="AA66" i="7"/>
  <c r="Z66" i="7"/>
  <c r="Y66" i="7"/>
  <c r="X66" i="7"/>
  <c r="W66" i="7"/>
  <c r="V66" i="7"/>
  <c r="U66" i="7"/>
  <c r="T66" i="7"/>
  <c r="S66" i="7"/>
  <c r="R66" i="7"/>
  <c r="AC65" i="7"/>
  <c r="AB65" i="7"/>
  <c r="AA65" i="7"/>
  <c r="Z65" i="7"/>
  <c r="Y65" i="7"/>
  <c r="X65" i="7"/>
  <c r="W65" i="7"/>
  <c r="V65" i="7"/>
  <c r="U65" i="7"/>
  <c r="T65" i="7"/>
  <c r="S65" i="7"/>
  <c r="R65" i="7"/>
  <c r="AC64" i="7"/>
  <c r="AB64" i="7"/>
  <c r="AA64" i="7"/>
  <c r="Z64" i="7"/>
  <c r="Y64" i="7"/>
  <c r="X64" i="7"/>
  <c r="W64" i="7"/>
  <c r="V64" i="7"/>
  <c r="U64" i="7"/>
  <c r="T64" i="7"/>
  <c r="S64" i="7"/>
  <c r="R64" i="7"/>
  <c r="AC63" i="7"/>
  <c r="AB63" i="7"/>
  <c r="AA63" i="7"/>
  <c r="Z63" i="7"/>
  <c r="Y63" i="7"/>
  <c r="X63" i="7"/>
  <c r="W63" i="7"/>
  <c r="V63" i="7"/>
  <c r="U63" i="7"/>
  <c r="T63" i="7"/>
  <c r="S63" i="7"/>
  <c r="R63" i="7"/>
  <c r="AC62" i="7"/>
  <c r="AB62" i="7"/>
  <c r="AA62" i="7"/>
  <c r="Z62" i="7"/>
  <c r="Y62" i="7"/>
  <c r="X62" i="7"/>
  <c r="W62" i="7"/>
  <c r="V62" i="7"/>
  <c r="U62" i="7"/>
  <c r="T62" i="7"/>
  <c r="S62" i="7"/>
  <c r="R62" i="7"/>
  <c r="AC61" i="7"/>
  <c r="AB61" i="7"/>
  <c r="AA61" i="7"/>
  <c r="Z61" i="7"/>
  <c r="Y61" i="7"/>
  <c r="X61" i="7"/>
  <c r="W61" i="7"/>
  <c r="V61" i="7"/>
  <c r="U61" i="7"/>
  <c r="T61" i="7"/>
  <c r="S61" i="7"/>
  <c r="R61" i="7"/>
  <c r="AC60" i="7"/>
  <c r="AB60" i="7"/>
  <c r="AA60" i="7"/>
  <c r="Z60" i="7"/>
  <c r="Y60" i="7"/>
  <c r="X60" i="7"/>
  <c r="W60" i="7"/>
  <c r="V60" i="7"/>
  <c r="U60" i="7"/>
  <c r="T60" i="7"/>
  <c r="S60" i="7"/>
  <c r="R60" i="7"/>
  <c r="AC59" i="7"/>
  <c r="AB59" i="7"/>
  <c r="AA59" i="7"/>
  <c r="Z59" i="7"/>
  <c r="Y59" i="7"/>
  <c r="X59" i="7"/>
  <c r="W59" i="7"/>
  <c r="V59" i="7"/>
  <c r="U59" i="7"/>
  <c r="T59" i="7"/>
  <c r="S59" i="7"/>
  <c r="R59" i="7"/>
  <c r="AC58" i="7"/>
  <c r="AB58" i="7"/>
  <c r="AA58" i="7"/>
  <c r="Z58" i="7"/>
  <c r="Y58" i="7"/>
  <c r="X58" i="7"/>
  <c r="W58" i="7"/>
  <c r="V58" i="7"/>
  <c r="U58" i="7"/>
  <c r="T58" i="7"/>
  <c r="S58" i="7"/>
  <c r="R58" i="7"/>
  <c r="AC57" i="7"/>
  <c r="AB57" i="7"/>
  <c r="AA57" i="7"/>
  <c r="Z57" i="7"/>
  <c r="Y57" i="7"/>
  <c r="X57" i="7"/>
  <c r="W57" i="7"/>
  <c r="V57" i="7"/>
  <c r="U57" i="7"/>
  <c r="T57" i="7"/>
  <c r="S57" i="7"/>
  <c r="R57" i="7"/>
  <c r="AC56" i="7"/>
  <c r="AB56" i="7"/>
  <c r="AA56" i="7"/>
  <c r="Z56" i="7"/>
  <c r="Y56" i="7"/>
  <c r="X56" i="7"/>
  <c r="W56" i="7"/>
  <c r="V56" i="7"/>
  <c r="U56" i="7"/>
  <c r="T56" i="7"/>
  <c r="S56" i="7"/>
  <c r="R56" i="7"/>
  <c r="AC55" i="7"/>
  <c r="AB55" i="7"/>
  <c r="AA55" i="7"/>
  <c r="Z55" i="7"/>
  <c r="Y55" i="7"/>
  <c r="X55" i="7"/>
  <c r="W55" i="7"/>
  <c r="V55" i="7"/>
  <c r="U55" i="7"/>
  <c r="T55" i="7"/>
  <c r="S55" i="7"/>
  <c r="R55" i="7"/>
  <c r="AC54" i="7"/>
  <c r="AB54" i="7"/>
  <c r="AA54" i="7"/>
  <c r="Z54" i="7"/>
  <c r="Y54" i="7"/>
  <c r="X54" i="7"/>
  <c r="W54" i="7"/>
  <c r="V54" i="7"/>
  <c r="U54" i="7"/>
  <c r="T54" i="7"/>
  <c r="S54" i="7"/>
  <c r="R54" i="7"/>
  <c r="AC53" i="7"/>
  <c r="AB53" i="7"/>
  <c r="AA53" i="7"/>
  <c r="Z53" i="7"/>
  <c r="Y53" i="7"/>
  <c r="X53" i="7"/>
  <c r="W53" i="7"/>
  <c r="V53" i="7"/>
  <c r="U53" i="7"/>
  <c r="T53" i="7"/>
  <c r="S53" i="7"/>
  <c r="R53" i="7"/>
  <c r="AC52" i="7"/>
  <c r="AB52" i="7"/>
  <c r="AA52" i="7"/>
  <c r="Z52" i="7"/>
  <c r="Y52" i="7"/>
  <c r="X52" i="7"/>
  <c r="W52" i="7"/>
  <c r="V52" i="7"/>
  <c r="U52" i="7"/>
  <c r="T52" i="7"/>
  <c r="S52" i="7"/>
  <c r="R52" i="7"/>
  <c r="AC51" i="7"/>
  <c r="AB51" i="7"/>
  <c r="AA51" i="7"/>
  <c r="Z51" i="7"/>
  <c r="Y51" i="7"/>
  <c r="X51" i="7"/>
  <c r="W51" i="7"/>
  <c r="V51" i="7"/>
  <c r="U51" i="7"/>
  <c r="T51" i="7"/>
  <c r="S51" i="7"/>
  <c r="R51" i="7"/>
  <c r="AC50" i="7"/>
  <c r="AB50" i="7"/>
  <c r="AA50" i="7"/>
  <c r="Z50" i="7"/>
  <c r="Y50" i="7"/>
  <c r="X50" i="7"/>
  <c r="W50" i="7"/>
  <c r="V50" i="7"/>
  <c r="U50" i="7"/>
  <c r="T50" i="7"/>
  <c r="S50" i="7"/>
  <c r="R50" i="7"/>
  <c r="AC49" i="7"/>
  <c r="AB49" i="7"/>
  <c r="AA49" i="7"/>
  <c r="Z49" i="7"/>
  <c r="Y49" i="7"/>
  <c r="X49" i="7"/>
  <c r="W49" i="7"/>
  <c r="V49" i="7"/>
  <c r="U49" i="7"/>
  <c r="T49" i="7"/>
  <c r="S49" i="7"/>
  <c r="R49" i="7"/>
  <c r="AC48" i="7"/>
  <c r="AB48" i="7"/>
  <c r="AA48" i="7"/>
  <c r="Z48" i="7"/>
  <c r="Y48" i="7"/>
  <c r="X48" i="7"/>
  <c r="W48" i="7"/>
  <c r="V48" i="7"/>
  <c r="U48" i="7"/>
  <c r="T48" i="7"/>
  <c r="S48" i="7"/>
  <c r="R48" i="7"/>
  <c r="AC47" i="7"/>
  <c r="AB47" i="7"/>
  <c r="AA47" i="7"/>
  <c r="Z47" i="7"/>
  <c r="Y47" i="7"/>
  <c r="X47" i="7"/>
  <c r="W47" i="7"/>
  <c r="V47" i="7"/>
  <c r="U47" i="7"/>
  <c r="T47" i="7"/>
  <c r="S47" i="7"/>
  <c r="R47" i="7"/>
  <c r="AC46" i="7"/>
  <c r="AB46" i="7"/>
  <c r="AA46" i="7"/>
  <c r="Z46" i="7"/>
  <c r="Y46" i="7"/>
  <c r="X46" i="7"/>
  <c r="W46" i="7"/>
  <c r="V46" i="7"/>
  <c r="U46" i="7"/>
  <c r="T46" i="7"/>
  <c r="S46" i="7"/>
  <c r="R46" i="7"/>
  <c r="AC45" i="7"/>
  <c r="AB45" i="7"/>
  <c r="AA45" i="7"/>
  <c r="Z45" i="7"/>
  <c r="Y45" i="7"/>
  <c r="X45" i="7"/>
  <c r="W45" i="7"/>
  <c r="V45" i="7"/>
  <c r="U45" i="7"/>
  <c r="T45" i="7"/>
  <c r="S45" i="7"/>
  <c r="R45" i="7"/>
  <c r="AC44" i="7"/>
  <c r="AB44" i="7"/>
  <c r="AA44" i="7"/>
  <c r="Z44" i="7"/>
  <c r="Y44" i="7"/>
  <c r="X44" i="7"/>
  <c r="W44" i="7"/>
  <c r="V44" i="7"/>
  <c r="U44" i="7"/>
  <c r="T44" i="7"/>
  <c r="S44" i="7"/>
  <c r="R44" i="7"/>
  <c r="AC43" i="7"/>
  <c r="AB43" i="7"/>
  <c r="AA43" i="7"/>
  <c r="Z43" i="7"/>
  <c r="Y43" i="7"/>
  <c r="X43" i="7"/>
  <c r="W43" i="7"/>
  <c r="V43" i="7"/>
  <c r="U43" i="7"/>
  <c r="T43" i="7"/>
  <c r="S43" i="7"/>
  <c r="R43" i="7"/>
  <c r="AC42" i="7"/>
  <c r="AB42" i="7"/>
  <c r="AA42" i="7"/>
  <c r="Z42" i="7"/>
  <c r="Y42" i="7"/>
  <c r="X42" i="7"/>
  <c r="W42" i="7"/>
  <c r="V42" i="7"/>
  <c r="U42" i="7"/>
  <c r="T42" i="7"/>
  <c r="S42" i="7"/>
  <c r="R42" i="7"/>
  <c r="AC41" i="7"/>
  <c r="AB41" i="7"/>
  <c r="AA41" i="7"/>
  <c r="Z41" i="7"/>
  <c r="Y41" i="7"/>
  <c r="X41" i="7"/>
  <c r="W41" i="7"/>
  <c r="V41" i="7"/>
  <c r="U41" i="7"/>
  <c r="T41" i="7"/>
  <c r="S41" i="7"/>
  <c r="R41" i="7"/>
  <c r="AC40" i="7"/>
  <c r="AB40" i="7"/>
  <c r="AA40" i="7"/>
  <c r="Z40" i="7"/>
  <c r="Y40" i="7"/>
  <c r="X40" i="7"/>
  <c r="W40" i="7"/>
  <c r="V40" i="7"/>
  <c r="U40" i="7"/>
  <c r="T40" i="7"/>
  <c r="S40" i="7"/>
  <c r="R40" i="7"/>
  <c r="AC39" i="7"/>
  <c r="AB39" i="7"/>
  <c r="AA39" i="7"/>
  <c r="Z39" i="7"/>
  <c r="Y39" i="7"/>
  <c r="X39" i="7"/>
  <c r="W39" i="7"/>
  <c r="V39" i="7"/>
  <c r="U39" i="7"/>
  <c r="T39" i="7"/>
  <c r="S39" i="7"/>
  <c r="R39" i="7"/>
  <c r="AC37" i="7"/>
  <c r="AB37" i="7"/>
  <c r="AA37" i="7"/>
  <c r="Z37" i="7"/>
  <c r="Y37" i="7"/>
  <c r="X37" i="7"/>
  <c r="W37" i="7"/>
  <c r="V37" i="7"/>
  <c r="U37" i="7"/>
  <c r="T37" i="7"/>
  <c r="S37" i="7"/>
  <c r="R37" i="7"/>
  <c r="AC36" i="7"/>
  <c r="AB36" i="7"/>
  <c r="AA36" i="7"/>
  <c r="Z36" i="7"/>
  <c r="Y36" i="7"/>
  <c r="X36" i="7"/>
  <c r="W36" i="7"/>
  <c r="V36" i="7"/>
  <c r="U36" i="7"/>
  <c r="T36" i="7"/>
  <c r="S36" i="7"/>
  <c r="R36" i="7"/>
  <c r="AC35" i="7"/>
  <c r="AB35" i="7"/>
  <c r="AA35" i="7"/>
  <c r="Z35" i="7"/>
  <c r="Y35" i="7"/>
  <c r="X35" i="7"/>
  <c r="W35" i="7"/>
  <c r="V35" i="7"/>
  <c r="U35" i="7"/>
  <c r="T35" i="7"/>
  <c r="S35" i="7"/>
  <c r="R35" i="7"/>
  <c r="AC34" i="7"/>
  <c r="AB34" i="7"/>
  <c r="AA34" i="7"/>
  <c r="Z34" i="7"/>
  <c r="Y34" i="7"/>
  <c r="X34" i="7"/>
  <c r="W34" i="7"/>
  <c r="V34" i="7"/>
  <c r="U34" i="7"/>
  <c r="T34" i="7"/>
  <c r="S34" i="7"/>
  <c r="R34" i="7"/>
  <c r="AC33" i="7"/>
  <c r="AB33" i="7"/>
  <c r="AA33" i="7"/>
  <c r="Z33" i="7"/>
  <c r="Y33" i="7"/>
  <c r="X33" i="7"/>
  <c r="W33" i="7"/>
  <c r="V33" i="7"/>
  <c r="U33" i="7"/>
  <c r="T33" i="7"/>
  <c r="S33" i="7"/>
  <c r="R33" i="7"/>
  <c r="AC32" i="7"/>
  <c r="AB32" i="7"/>
  <c r="AA32" i="7"/>
  <c r="Z32" i="7"/>
  <c r="Y32" i="7"/>
  <c r="X32" i="7"/>
  <c r="W32" i="7"/>
  <c r="V32" i="7"/>
  <c r="U32" i="7"/>
  <c r="T32" i="7"/>
  <c r="S32" i="7"/>
  <c r="R32" i="7"/>
  <c r="AC31" i="7"/>
  <c r="AB31" i="7"/>
  <c r="AA31" i="7"/>
  <c r="Z31" i="7"/>
  <c r="Y31" i="7"/>
  <c r="X31" i="7"/>
  <c r="W31" i="7"/>
  <c r="V31" i="7"/>
  <c r="U31" i="7"/>
  <c r="T31" i="7"/>
  <c r="S31" i="7"/>
  <c r="R31" i="7"/>
  <c r="AC30" i="7"/>
  <c r="AB30" i="7"/>
  <c r="AA30" i="7"/>
  <c r="Z30" i="7"/>
  <c r="Y30" i="7"/>
  <c r="X30" i="7"/>
  <c r="W30" i="7"/>
  <c r="V30" i="7"/>
  <c r="U30" i="7"/>
  <c r="T30" i="7"/>
  <c r="S30" i="7"/>
  <c r="R30" i="7"/>
  <c r="AC29" i="7"/>
  <c r="AB29" i="7"/>
  <c r="AA29" i="7"/>
  <c r="Z29" i="7"/>
  <c r="Y29" i="7"/>
  <c r="X29" i="7"/>
  <c r="W29" i="7"/>
  <c r="V29" i="7"/>
  <c r="U29" i="7"/>
  <c r="T29" i="7"/>
  <c r="S29" i="7"/>
  <c r="R29" i="7"/>
  <c r="AC28" i="7"/>
  <c r="AB28" i="7"/>
  <c r="AA28" i="7"/>
  <c r="Z28" i="7"/>
  <c r="Y28" i="7"/>
  <c r="X28" i="7"/>
  <c r="W28" i="7"/>
  <c r="V28" i="7"/>
  <c r="U28" i="7"/>
  <c r="T28" i="7"/>
  <c r="S28" i="7"/>
  <c r="R28" i="7"/>
  <c r="AC27" i="7"/>
  <c r="AB27" i="7"/>
  <c r="AA27" i="7"/>
  <c r="Z27" i="7"/>
  <c r="Y27" i="7"/>
  <c r="X27" i="7"/>
  <c r="W27" i="7"/>
  <c r="V27" i="7"/>
  <c r="U27" i="7"/>
  <c r="T27" i="7"/>
  <c r="S27" i="7"/>
  <c r="R27" i="7"/>
  <c r="AC26" i="7"/>
  <c r="AB26" i="7"/>
  <c r="AA26" i="7"/>
  <c r="Z26" i="7"/>
  <c r="Y26" i="7"/>
  <c r="X26" i="7"/>
  <c r="W26" i="7"/>
  <c r="V26" i="7"/>
  <c r="U26" i="7"/>
  <c r="T26" i="7"/>
  <c r="S26" i="7"/>
  <c r="R26" i="7"/>
  <c r="AC25" i="7"/>
  <c r="AB25" i="7"/>
  <c r="AA25" i="7"/>
  <c r="Z25" i="7"/>
  <c r="Y25" i="7"/>
  <c r="X25" i="7"/>
  <c r="W25" i="7"/>
  <c r="V25" i="7"/>
  <c r="U25" i="7"/>
  <c r="T25" i="7"/>
  <c r="S25" i="7"/>
  <c r="R25" i="7"/>
  <c r="AC24" i="7"/>
  <c r="AB24" i="7"/>
  <c r="AA24" i="7"/>
  <c r="Z24" i="7"/>
  <c r="Y24" i="7"/>
  <c r="X24" i="7"/>
  <c r="W24" i="7"/>
  <c r="V24" i="7"/>
  <c r="U24" i="7"/>
  <c r="T24" i="7"/>
  <c r="S24" i="7"/>
  <c r="R24" i="7"/>
  <c r="AC23" i="7"/>
  <c r="AB23" i="7"/>
  <c r="AA23" i="7"/>
  <c r="Z23" i="7"/>
  <c r="Y23" i="7"/>
  <c r="X23" i="7"/>
  <c r="W23" i="7"/>
  <c r="V23" i="7"/>
  <c r="U23" i="7"/>
  <c r="T23" i="7"/>
  <c r="S23" i="7"/>
  <c r="R23" i="7"/>
  <c r="AC22" i="7"/>
  <c r="AB22" i="7"/>
  <c r="AA22" i="7"/>
  <c r="Z22" i="7"/>
  <c r="Y22" i="7"/>
  <c r="X22" i="7"/>
  <c r="W22" i="7"/>
  <c r="V22" i="7"/>
  <c r="U22" i="7"/>
  <c r="T22" i="7"/>
  <c r="S22" i="7"/>
  <c r="R22" i="7"/>
  <c r="AC21" i="7"/>
  <c r="AB21" i="7"/>
  <c r="AA21" i="7"/>
  <c r="Z21" i="7"/>
  <c r="Y21" i="7"/>
  <c r="X21" i="7"/>
  <c r="W21" i="7"/>
  <c r="V21" i="7"/>
  <c r="U21" i="7"/>
  <c r="T21" i="7"/>
  <c r="S21" i="7"/>
  <c r="R21" i="7"/>
  <c r="AC20" i="7"/>
  <c r="AB20" i="7"/>
  <c r="AA20" i="7"/>
  <c r="Z20" i="7"/>
  <c r="Y20" i="7"/>
  <c r="X20" i="7"/>
  <c r="W20" i="7"/>
  <c r="V20" i="7"/>
  <c r="U20" i="7"/>
  <c r="T20" i="7"/>
  <c r="S20" i="7"/>
  <c r="R20" i="7"/>
  <c r="AC19" i="7"/>
  <c r="AB19" i="7"/>
  <c r="AA19" i="7"/>
  <c r="Z19" i="7"/>
  <c r="Y19" i="7"/>
  <c r="X19" i="7"/>
  <c r="W19" i="7"/>
  <c r="V19" i="7"/>
  <c r="U19" i="7"/>
  <c r="T19" i="7"/>
  <c r="S19" i="7"/>
  <c r="R19" i="7"/>
  <c r="AC18" i="7"/>
  <c r="AB18" i="7"/>
  <c r="AA18" i="7"/>
  <c r="Z18" i="7"/>
  <c r="Y18" i="7"/>
  <c r="X18" i="7"/>
  <c r="W18" i="7"/>
  <c r="V18" i="7"/>
  <c r="U18" i="7"/>
  <c r="T18" i="7"/>
  <c r="S18" i="7"/>
  <c r="R18" i="7"/>
  <c r="AC17" i="7"/>
  <c r="AB17" i="7"/>
  <c r="AA17" i="7"/>
  <c r="Z17" i="7"/>
  <c r="Y17" i="7"/>
  <c r="X17" i="7"/>
  <c r="W17" i="7"/>
  <c r="V17" i="7"/>
  <c r="U17" i="7"/>
  <c r="T17" i="7"/>
  <c r="S17" i="7"/>
  <c r="R17" i="7"/>
  <c r="AC16" i="7"/>
  <c r="AB16" i="7"/>
  <c r="AA16" i="7"/>
  <c r="Z16" i="7"/>
  <c r="Y16" i="7"/>
  <c r="X16" i="7"/>
  <c r="W16" i="7"/>
  <c r="V16" i="7"/>
  <c r="U16" i="7"/>
  <c r="T16" i="7"/>
  <c r="S16" i="7"/>
  <c r="R16" i="7"/>
  <c r="AC15" i="7"/>
  <c r="AB15" i="7"/>
  <c r="AA15" i="7"/>
  <c r="Z15" i="7"/>
  <c r="Y15" i="7"/>
  <c r="X15" i="7"/>
  <c r="W15" i="7"/>
  <c r="V15" i="7"/>
  <c r="U15" i="7"/>
  <c r="T15" i="7"/>
  <c r="S15" i="7"/>
  <c r="R15" i="7"/>
  <c r="AC14" i="7"/>
  <c r="AB14" i="7"/>
  <c r="AA14" i="7"/>
  <c r="Z14" i="7"/>
  <c r="Y14" i="7"/>
  <c r="X14" i="7"/>
  <c r="W14" i="7"/>
  <c r="V14" i="7"/>
  <c r="U14" i="7"/>
  <c r="T14" i="7"/>
  <c r="S14" i="7"/>
  <c r="R14" i="7"/>
  <c r="AC13" i="7"/>
  <c r="AB13" i="7"/>
  <c r="AA13" i="7"/>
  <c r="Z13" i="7"/>
  <c r="Y13" i="7"/>
  <c r="X13" i="7"/>
  <c r="W13" i="7"/>
  <c r="V13" i="7"/>
  <c r="U13" i="7"/>
  <c r="T13" i="7"/>
  <c r="S13" i="7"/>
  <c r="R13" i="7"/>
  <c r="AC12" i="7"/>
  <c r="AB12" i="7"/>
  <c r="AA12" i="7"/>
  <c r="Z12" i="7"/>
  <c r="Y12" i="7"/>
  <c r="X12" i="7"/>
  <c r="W12" i="7"/>
  <c r="V12" i="7"/>
  <c r="U12" i="7"/>
  <c r="T12" i="7"/>
  <c r="S12" i="7"/>
  <c r="R12" i="7"/>
  <c r="AC11" i="7"/>
  <c r="AB11" i="7"/>
  <c r="AA11" i="7"/>
  <c r="Z11" i="7"/>
  <c r="Y11" i="7"/>
  <c r="X11" i="7"/>
  <c r="W11" i="7"/>
  <c r="V11" i="7"/>
  <c r="U11" i="7"/>
  <c r="T11" i="7"/>
  <c r="S11" i="7"/>
  <c r="R11" i="7"/>
  <c r="AC10" i="7"/>
  <c r="AB10" i="7"/>
  <c r="AA10" i="7"/>
  <c r="Z10" i="7"/>
  <c r="Y10" i="7"/>
  <c r="X10" i="7"/>
  <c r="W10" i="7"/>
  <c r="V10" i="7"/>
  <c r="U10" i="7"/>
  <c r="T10" i="7"/>
  <c r="S10" i="7"/>
  <c r="R10" i="7"/>
  <c r="AC9" i="7"/>
  <c r="AB9" i="7"/>
  <c r="AA9" i="7"/>
  <c r="Z9" i="7"/>
  <c r="Y9" i="7"/>
  <c r="X9" i="7"/>
  <c r="W9" i="7"/>
  <c r="V9" i="7"/>
  <c r="U9" i="7"/>
  <c r="T9" i="7"/>
  <c r="S9" i="7"/>
  <c r="R9" i="7"/>
  <c r="AC8" i="7"/>
  <c r="AB8" i="7"/>
  <c r="AA8" i="7"/>
  <c r="Z8" i="7"/>
  <c r="Y8" i="7"/>
  <c r="X8" i="7"/>
  <c r="W8" i="7"/>
  <c r="V8" i="7"/>
  <c r="U8" i="7"/>
  <c r="T8" i="7"/>
  <c r="S8" i="7"/>
  <c r="R8" i="7"/>
  <c r="AD8" i="7" s="1"/>
  <c r="AC7" i="7"/>
  <c r="AB7" i="7"/>
  <c r="AA7" i="7"/>
  <c r="Z7" i="7"/>
  <c r="Y7" i="7"/>
  <c r="X7" i="7"/>
  <c r="W7" i="7"/>
  <c r="V7" i="7"/>
  <c r="U7" i="7"/>
  <c r="T7" i="7"/>
  <c r="S7" i="7"/>
  <c r="R7" i="7"/>
  <c r="AC6" i="7"/>
  <c r="AB6" i="7"/>
  <c r="AA6" i="7"/>
  <c r="Z6" i="7"/>
  <c r="Y6" i="7"/>
  <c r="X6" i="7"/>
  <c r="W6" i="7"/>
  <c r="V6" i="7"/>
  <c r="U6" i="7"/>
  <c r="T6" i="7"/>
  <c r="S6" i="7"/>
  <c r="R6" i="7"/>
  <c r="AC5" i="7"/>
  <c r="AB5" i="7"/>
  <c r="AA5" i="7"/>
  <c r="Z5" i="7"/>
  <c r="Y5" i="7"/>
  <c r="X5" i="7"/>
  <c r="W5" i="7"/>
  <c r="V5" i="7"/>
  <c r="U5" i="7"/>
  <c r="T5" i="7"/>
  <c r="S5" i="7"/>
  <c r="R5" i="7"/>
  <c r="AC4" i="7"/>
  <c r="AB4" i="7"/>
  <c r="AA4" i="7"/>
  <c r="Z4" i="7"/>
  <c r="Y4" i="7"/>
  <c r="X4" i="7"/>
  <c r="W4" i="7"/>
  <c r="V4" i="7"/>
  <c r="U4" i="7"/>
  <c r="T4" i="7"/>
  <c r="S4" i="7"/>
  <c r="R4" i="7"/>
  <c r="AC3" i="7"/>
  <c r="AB3" i="7"/>
  <c r="AA3" i="7"/>
  <c r="Z3" i="7"/>
  <c r="Y3" i="7"/>
  <c r="X3" i="7"/>
  <c r="W3" i="7"/>
  <c r="V3" i="7"/>
  <c r="U3" i="7"/>
  <c r="T3" i="7"/>
  <c r="S3" i="7"/>
  <c r="R3" i="7"/>
  <c r="AB3" i="9"/>
  <c r="O3" i="9"/>
  <c r="AB70" i="9"/>
  <c r="O70" i="9"/>
  <c r="AB69" i="9"/>
  <c r="O69" i="9"/>
  <c r="AB68" i="9"/>
  <c r="O68" i="9"/>
  <c r="AB66" i="9"/>
  <c r="O66" i="9"/>
  <c r="AB65" i="9"/>
  <c r="O65" i="9"/>
  <c r="AB64" i="9"/>
  <c r="O64" i="9"/>
  <c r="AB63" i="9"/>
  <c r="O63" i="9"/>
  <c r="AB62" i="9"/>
  <c r="O62" i="9"/>
  <c r="AB61" i="9"/>
  <c r="O61" i="9"/>
  <c r="AB60" i="9"/>
  <c r="O60" i="9"/>
  <c r="AB59" i="9"/>
  <c r="O59" i="9"/>
  <c r="AB58" i="9"/>
  <c r="O58" i="9"/>
  <c r="AB57" i="9"/>
  <c r="O57" i="9"/>
  <c r="AB56" i="9"/>
  <c r="O56" i="9"/>
  <c r="AB55" i="9"/>
  <c r="O55" i="9"/>
  <c r="AB54" i="9"/>
  <c r="O54" i="9"/>
  <c r="AB53" i="9"/>
  <c r="O53" i="9"/>
  <c r="AB52" i="9"/>
  <c r="O52" i="9"/>
  <c r="AB51" i="9"/>
  <c r="O51" i="9"/>
  <c r="AB50" i="9"/>
  <c r="O50" i="9"/>
  <c r="AB49" i="9"/>
  <c r="O49" i="9"/>
  <c r="AB48" i="9"/>
  <c r="O48" i="9"/>
  <c r="AB47" i="9"/>
  <c r="O47" i="9"/>
  <c r="AB46" i="9"/>
  <c r="O46" i="9"/>
  <c r="AB45" i="9"/>
  <c r="O45" i="9"/>
  <c r="AB44" i="9"/>
  <c r="O44" i="9"/>
  <c r="AB43" i="9"/>
  <c r="O43" i="9"/>
  <c r="AB42" i="9"/>
  <c r="O42" i="9"/>
  <c r="AB41" i="9"/>
  <c r="O41" i="9"/>
  <c r="AB40" i="9"/>
  <c r="O40" i="9"/>
  <c r="AB39" i="9"/>
  <c r="O39" i="9"/>
  <c r="AB37" i="9"/>
  <c r="O37" i="9"/>
  <c r="AB36" i="9"/>
  <c r="O36" i="9"/>
  <c r="AB35" i="9"/>
  <c r="O35" i="9"/>
  <c r="AB34" i="9"/>
  <c r="O34" i="9"/>
  <c r="AB33" i="9"/>
  <c r="O33" i="9"/>
  <c r="AB32" i="9"/>
  <c r="O32" i="9"/>
  <c r="AB31" i="9"/>
  <c r="O31" i="9"/>
  <c r="AB30" i="9"/>
  <c r="O30" i="9"/>
  <c r="AB29" i="9"/>
  <c r="O29" i="9"/>
  <c r="AB28" i="9"/>
  <c r="O28" i="9"/>
  <c r="AB27" i="9"/>
  <c r="O27" i="9"/>
  <c r="AB26" i="9"/>
  <c r="O26" i="9"/>
  <c r="AB25" i="9"/>
  <c r="O25" i="9"/>
  <c r="AB24" i="9"/>
  <c r="O24" i="9"/>
  <c r="AB23" i="9"/>
  <c r="O23" i="9"/>
  <c r="AB22" i="9"/>
  <c r="O22" i="9"/>
  <c r="AB21" i="9"/>
  <c r="O21" i="9"/>
  <c r="AB20" i="9"/>
  <c r="O20" i="9"/>
  <c r="AB19" i="9"/>
  <c r="O19" i="9"/>
  <c r="AB18" i="9"/>
  <c r="O18" i="9"/>
  <c r="AB17" i="9"/>
  <c r="O17" i="9"/>
  <c r="AB16" i="9"/>
  <c r="O16" i="9"/>
  <c r="AB15" i="9"/>
  <c r="O15" i="9"/>
  <c r="AB14" i="9"/>
  <c r="O14" i="9"/>
  <c r="AB13" i="9"/>
  <c r="O13" i="9"/>
  <c r="AB12" i="9"/>
  <c r="O12" i="9"/>
  <c r="AB11" i="9"/>
  <c r="O11" i="9"/>
  <c r="AB10" i="9"/>
  <c r="O10" i="9"/>
  <c r="AB9" i="9"/>
  <c r="O9" i="9"/>
  <c r="AB8" i="9"/>
  <c r="O8" i="9"/>
  <c r="AB7" i="9"/>
  <c r="O7" i="9"/>
  <c r="AB6" i="9"/>
  <c r="O6" i="9"/>
  <c r="AB5" i="9"/>
  <c r="O5" i="9"/>
  <c r="AB4" i="9"/>
  <c r="O4" i="9"/>
  <c r="AO70" i="8"/>
  <c r="AB70" i="8"/>
  <c r="O70" i="8"/>
  <c r="AO69" i="8"/>
  <c r="AB69" i="8"/>
  <c r="O69" i="8"/>
  <c r="AO68" i="8"/>
  <c r="AB68" i="8"/>
  <c r="O68" i="8"/>
  <c r="AO66" i="8"/>
  <c r="AB66" i="8"/>
  <c r="O66" i="8"/>
  <c r="AO65" i="8"/>
  <c r="AB65" i="8"/>
  <c r="O65" i="8"/>
  <c r="AO64" i="8"/>
  <c r="AB64" i="8"/>
  <c r="O64" i="8"/>
  <c r="AO63" i="8"/>
  <c r="AB63" i="8"/>
  <c r="O63" i="8"/>
  <c r="AO62" i="8"/>
  <c r="AB62" i="8"/>
  <c r="O62" i="8"/>
  <c r="AO61" i="8"/>
  <c r="AB61" i="8"/>
  <c r="O61" i="8"/>
  <c r="AO60" i="8"/>
  <c r="AB60" i="8"/>
  <c r="O60" i="8"/>
  <c r="AO59" i="8"/>
  <c r="AB59" i="8"/>
  <c r="O59" i="8"/>
  <c r="AO58" i="8"/>
  <c r="AB58" i="8"/>
  <c r="O58" i="8"/>
  <c r="AO57" i="8"/>
  <c r="AB57" i="8"/>
  <c r="O57" i="8"/>
  <c r="AO56" i="8"/>
  <c r="AB56" i="8"/>
  <c r="O56" i="8"/>
  <c r="AO55" i="8"/>
  <c r="AB55" i="8"/>
  <c r="O55" i="8"/>
  <c r="AO54" i="8"/>
  <c r="AB54" i="8"/>
  <c r="O54" i="8"/>
  <c r="AO53" i="8"/>
  <c r="AB53" i="8"/>
  <c r="O53" i="8"/>
  <c r="AO52" i="8"/>
  <c r="AB52" i="8"/>
  <c r="O52" i="8"/>
  <c r="AO51" i="8"/>
  <c r="AB51" i="8"/>
  <c r="O51" i="8"/>
  <c r="AO50" i="8"/>
  <c r="AB50" i="8"/>
  <c r="O50" i="8"/>
  <c r="AO49" i="8"/>
  <c r="AB49" i="8"/>
  <c r="O49" i="8"/>
  <c r="AO48" i="8"/>
  <c r="AB48" i="8"/>
  <c r="O48" i="8"/>
  <c r="AO47" i="8"/>
  <c r="AB47" i="8"/>
  <c r="O47" i="8"/>
  <c r="AO46" i="8"/>
  <c r="AB46" i="8"/>
  <c r="O46" i="8"/>
  <c r="AO45" i="8"/>
  <c r="AB45" i="8"/>
  <c r="O45" i="8"/>
  <c r="AO44" i="8"/>
  <c r="AB44" i="8"/>
  <c r="O44" i="8"/>
  <c r="AO43" i="8"/>
  <c r="AB43" i="8"/>
  <c r="O43" i="8"/>
  <c r="AO42" i="8"/>
  <c r="AB42" i="8"/>
  <c r="O42" i="8"/>
  <c r="AO41" i="8"/>
  <c r="AB41" i="8"/>
  <c r="O41" i="8"/>
  <c r="AO40" i="8"/>
  <c r="AB40" i="8"/>
  <c r="O40" i="8"/>
  <c r="AO39" i="8"/>
  <c r="AP66" i="8" s="1"/>
  <c r="AB39" i="8"/>
  <c r="O39" i="8"/>
  <c r="AO37" i="8"/>
  <c r="AB37" i="8"/>
  <c r="O37" i="8"/>
  <c r="AB36" i="8"/>
  <c r="O36" i="8"/>
  <c r="AO35" i="8"/>
  <c r="AB35" i="8"/>
  <c r="O35" i="8"/>
  <c r="AO34" i="8"/>
  <c r="AB34" i="8"/>
  <c r="O34" i="8"/>
  <c r="AO33" i="8"/>
  <c r="AB33" i="8"/>
  <c r="O33" i="8"/>
  <c r="AO32" i="8"/>
  <c r="AB32" i="8"/>
  <c r="O32" i="8"/>
  <c r="AO31" i="8"/>
  <c r="AB31" i="8"/>
  <c r="O31" i="8"/>
  <c r="AO30" i="8"/>
  <c r="AB30" i="8"/>
  <c r="O30" i="8"/>
  <c r="AO29" i="8"/>
  <c r="AB29" i="8"/>
  <c r="O29" i="8"/>
  <c r="AO28" i="8"/>
  <c r="AB28" i="8"/>
  <c r="O28" i="8"/>
  <c r="AO27" i="8"/>
  <c r="AB27" i="8"/>
  <c r="O27" i="8"/>
  <c r="AO26" i="8"/>
  <c r="AB26" i="8"/>
  <c r="O26" i="8"/>
  <c r="AO25" i="8"/>
  <c r="AB25" i="8"/>
  <c r="O25" i="8"/>
  <c r="AO24" i="8"/>
  <c r="AB24" i="8"/>
  <c r="O24" i="8"/>
  <c r="AO23" i="8"/>
  <c r="AB23" i="8"/>
  <c r="O23" i="8"/>
  <c r="AO22" i="8"/>
  <c r="AB22" i="8"/>
  <c r="O22" i="8"/>
  <c r="AO21" i="8"/>
  <c r="AB21" i="8"/>
  <c r="O21" i="8"/>
  <c r="AO20" i="8"/>
  <c r="AB20" i="8"/>
  <c r="O20" i="8"/>
  <c r="AO19" i="8"/>
  <c r="AB19" i="8"/>
  <c r="O19" i="8"/>
  <c r="AO18" i="8"/>
  <c r="AB18" i="8"/>
  <c r="O18" i="8"/>
  <c r="AO17" i="8"/>
  <c r="AB17" i="8"/>
  <c r="O17" i="8"/>
  <c r="AO16" i="8"/>
  <c r="AB16" i="8"/>
  <c r="O16" i="8"/>
  <c r="AO15" i="8"/>
  <c r="AB15" i="8"/>
  <c r="O15" i="8"/>
  <c r="AO14" i="8"/>
  <c r="AB14" i="8"/>
  <c r="O14" i="8"/>
  <c r="AO13" i="8"/>
  <c r="AB13" i="8"/>
  <c r="O13" i="8"/>
  <c r="AO12" i="8"/>
  <c r="AB12" i="8"/>
  <c r="O12" i="8"/>
  <c r="AO11" i="8"/>
  <c r="AB11" i="8"/>
  <c r="O11" i="8"/>
  <c r="AO10" i="8"/>
  <c r="AB10" i="8"/>
  <c r="O10" i="8"/>
  <c r="AO9" i="8"/>
  <c r="AB9" i="8"/>
  <c r="O9" i="8"/>
  <c r="AO8" i="8"/>
  <c r="AB8" i="8"/>
  <c r="O8" i="8"/>
  <c r="AO7" i="8"/>
  <c r="AB7" i="8"/>
  <c r="O7" i="8"/>
  <c r="AO6" i="8"/>
  <c r="AB6" i="8"/>
  <c r="O6" i="8"/>
  <c r="AO5" i="8"/>
  <c r="AB5" i="8"/>
  <c r="O5" i="8"/>
  <c r="AO4" i="8"/>
  <c r="AB4" i="8"/>
  <c r="O4" i="8"/>
  <c r="AO3" i="8"/>
  <c r="AB3" i="8"/>
  <c r="O3" i="8"/>
  <c r="AO70" i="4"/>
  <c r="AO69" i="4"/>
  <c r="AO68" i="4"/>
  <c r="AO66" i="4"/>
  <c r="AO65" i="4"/>
  <c r="AO64" i="4"/>
  <c r="AO63" i="4"/>
  <c r="AO62" i="4"/>
  <c r="AO61" i="4"/>
  <c r="AO60" i="4"/>
  <c r="AO59" i="4"/>
  <c r="AO58" i="4"/>
  <c r="AO57" i="4"/>
  <c r="AO56" i="4"/>
  <c r="AO55" i="4"/>
  <c r="AO54" i="4"/>
  <c r="AO53" i="4"/>
  <c r="AO52" i="4"/>
  <c r="AO51" i="4"/>
  <c r="AO50" i="4"/>
  <c r="AO49" i="4"/>
  <c r="AO48" i="4"/>
  <c r="AO47" i="4"/>
  <c r="AO46" i="4"/>
  <c r="AO45" i="4"/>
  <c r="AO44" i="4"/>
  <c r="AO43" i="4"/>
  <c r="AO42" i="4"/>
  <c r="AO41" i="4"/>
  <c r="AO40" i="4"/>
  <c r="AO39" i="4"/>
  <c r="AO37" i="4"/>
  <c r="AO36" i="4"/>
  <c r="AO35" i="4"/>
  <c r="AO34" i="4"/>
  <c r="AO33" i="4"/>
  <c r="AO32" i="4"/>
  <c r="AO31" i="4"/>
  <c r="AO30" i="4"/>
  <c r="AO29" i="4"/>
  <c r="AO28" i="4"/>
  <c r="AO27" i="4"/>
  <c r="AO26" i="4"/>
  <c r="AO25" i="4"/>
  <c r="AO24" i="4"/>
  <c r="AO23" i="4"/>
  <c r="AO22" i="4"/>
  <c r="AO21" i="4"/>
  <c r="AO20" i="4"/>
  <c r="AO19" i="4"/>
  <c r="AO18" i="4"/>
  <c r="AO17" i="4"/>
  <c r="AO16" i="4"/>
  <c r="AO15" i="4"/>
  <c r="AO14" i="4"/>
  <c r="AO13" i="4"/>
  <c r="AO12" i="4"/>
  <c r="AO11" i="4"/>
  <c r="AO10" i="4"/>
  <c r="AO9" i="4"/>
  <c r="AO8" i="4"/>
  <c r="AO7" i="4"/>
  <c r="AO6" i="4"/>
  <c r="AO5" i="4"/>
  <c r="AO4" i="4"/>
  <c r="AO3" i="4"/>
  <c r="AB3" i="4"/>
  <c r="AB70" i="4"/>
  <c r="AB69" i="4"/>
  <c r="AB68" i="4"/>
  <c r="AB66" i="4"/>
  <c r="AB65" i="4"/>
  <c r="AB64" i="4"/>
  <c r="AB63" i="4"/>
  <c r="AB62" i="4"/>
  <c r="AB61" i="4"/>
  <c r="AB60" i="4"/>
  <c r="AB59" i="4"/>
  <c r="AB58" i="4"/>
  <c r="AB57" i="4"/>
  <c r="AB56" i="4"/>
  <c r="AB55" i="4"/>
  <c r="AB54" i="4"/>
  <c r="AB53" i="4"/>
  <c r="AB52" i="4"/>
  <c r="AB51" i="4"/>
  <c r="AB50" i="4"/>
  <c r="AB49" i="4"/>
  <c r="AB48" i="4"/>
  <c r="AB47" i="4"/>
  <c r="AB46" i="4"/>
  <c r="AB45" i="4"/>
  <c r="AB44" i="4"/>
  <c r="AB43" i="4"/>
  <c r="AB42" i="4"/>
  <c r="AB41" i="4"/>
  <c r="AB40" i="4"/>
  <c r="AB39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AB6" i="4"/>
  <c r="AB5" i="4"/>
  <c r="AB4" i="4"/>
  <c r="O3" i="4"/>
  <c r="O70" i="4"/>
  <c r="O69" i="4"/>
  <c r="O68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BR70" i="7"/>
  <c r="AR70" i="7"/>
  <c r="Q70" i="7"/>
  <c r="BR69" i="7"/>
  <c r="AR69" i="7"/>
  <c r="AD69" i="7"/>
  <c r="Q69" i="7"/>
  <c r="BR68" i="7"/>
  <c r="BR71" i="7" s="1"/>
  <c r="AR68" i="7"/>
  <c r="Q68" i="7"/>
  <c r="BR66" i="7"/>
  <c r="AR66" i="7"/>
  <c r="AD66" i="7"/>
  <c r="Q66" i="7"/>
  <c r="BR65" i="7"/>
  <c r="AR65" i="7"/>
  <c r="Q65" i="7"/>
  <c r="BR64" i="7"/>
  <c r="AD64" i="7"/>
  <c r="Q64" i="7"/>
  <c r="BR63" i="7"/>
  <c r="AR63" i="7"/>
  <c r="Q63" i="7"/>
  <c r="BR62" i="7"/>
  <c r="AR62" i="7"/>
  <c r="Q62" i="7"/>
  <c r="BR61" i="7"/>
  <c r="AR61" i="7"/>
  <c r="Q61" i="7"/>
  <c r="BR60" i="7"/>
  <c r="AR60" i="7"/>
  <c r="AD60" i="7"/>
  <c r="Q60" i="7"/>
  <c r="BR59" i="7"/>
  <c r="AR59" i="7"/>
  <c r="Q59" i="7"/>
  <c r="BR58" i="7"/>
  <c r="AR58" i="7"/>
  <c r="AD58" i="7"/>
  <c r="Q58" i="7"/>
  <c r="BR57" i="7"/>
  <c r="AR57" i="7"/>
  <c r="Q57" i="7"/>
  <c r="BR56" i="7"/>
  <c r="AR56" i="7"/>
  <c r="AD56" i="7"/>
  <c r="Q56" i="7"/>
  <c r="BR55" i="7"/>
  <c r="AR55" i="7"/>
  <c r="Q55" i="7"/>
  <c r="BR54" i="7"/>
  <c r="AR54" i="7"/>
  <c r="AD54" i="7"/>
  <c r="Q54" i="7"/>
  <c r="BR53" i="7"/>
  <c r="AR53" i="7"/>
  <c r="Q53" i="7"/>
  <c r="BR52" i="7"/>
  <c r="AR52" i="7"/>
  <c r="AD52" i="7"/>
  <c r="Q52" i="7"/>
  <c r="BR51" i="7"/>
  <c r="AR51" i="7"/>
  <c r="Q51" i="7"/>
  <c r="BR50" i="7"/>
  <c r="AR50" i="7"/>
  <c r="AD50" i="7"/>
  <c r="Q50" i="7"/>
  <c r="BR49" i="7"/>
  <c r="Q49" i="7"/>
  <c r="BR48" i="7"/>
  <c r="AR48" i="7"/>
  <c r="AD48" i="7"/>
  <c r="Q48" i="7"/>
  <c r="BR47" i="7"/>
  <c r="AR47" i="7"/>
  <c r="Q47" i="7"/>
  <c r="BR46" i="7"/>
  <c r="AR46" i="7"/>
  <c r="Q46" i="7"/>
  <c r="BR45" i="7"/>
  <c r="AR45" i="7"/>
  <c r="Q45" i="7"/>
  <c r="BR44" i="7"/>
  <c r="AR44" i="7"/>
  <c r="AD44" i="7"/>
  <c r="Q44" i="7"/>
  <c r="BR43" i="7"/>
  <c r="AR43" i="7"/>
  <c r="Q43" i="7"/>
  <c r="BR42" i="7"/>
  <c r="AR42" i="7"/>
  <c r="Q42" i="7"/>
  <c r="BR41" i="7"/>
  <c r="AR41" i="7"/>
  <c r="Q41" i="7"/>
  <c r="BR40" i="7"/>
  <c r="AR40" i="7"/>
  <c r="AD40" i="7"/>
  <c r="Q40" i="7"/>
  <c r="A40" i="7"/>
  <c r="A41" i="7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BR39" i="7"/>
  <c r="AR39" i="7"/>
  <c r="AD39" i="7"/>
  <c r="Q39" i="7"/>
  <c r="BR37" i="7"/>
  <c r="AR37" i="7"/>
  <c r="Q37" i="7"/>
  <c r="BR36" i="7"/>
  <c r="AR36" i="7"/>
  <c r="Q36" i="7"/>
  <c r="BR35" i="7"/>
  <c r="AR35" i="7"/>
  <c r="Q35" i="7"/>
  <c r="BR34" i="7"/>
  <c r="AR34" i="7"/>
  <c r="AD34" i="7"/>
  <c r="Q34" i="7"/>
  <c r="BR33" i="7"/>
  <c r="BE33" i="7"/>
  <c r="AR33" i="7"/>
  <c r="Q33" i="7"/>
  <c r="BR32" i="7"/>
  <c r="AR32" i="7"/>
  <c r="AD32" i="7"/>
  <c r="Q32" i="7"/>
  <c r="BR31" i="7"/>
  <c r="AR31" i="7"/>
  <c r="Q31" i="7"/>
  <c r="BR30" i="7"/>
  <c r="AR30" i="7"/>
  <c r="AD30" i="7"/>
  <c r="Q30" i="7"/>
  <c r="BR29" i="7"/>
  <c r="BE29" i="7"/>
  <c r="AR29" i="7"/>
  <c r="Q29" i="7"/>
  <c r="BR28" i="7"/>
  <c r="AR28" i="7"/>
  <c r="Q28" i="7"/>
  <c r="BR27" i="7"/>
  <c r="BE27" i="7"/>
  <c r="AR27" i="7"/>
  <c r="Q27" i="7"/>
  <c r="BR26" i="7"/>
  <c r="AR26" i="7"/>
  <c r="Q26" i="7"/>
  <c r="BR25" i="7"/>
  <c r="AR25" i="7"/>
  <c r="Q25" i="7"/>
  <c r="BR24" i="7"/>
  <c r="AR24" i="7"/>
  <c r="AD24" i="7"/>
  <c r="Q24" i="7"/>
  <c r="BR23" i="7"/>
  <c r="AR23" i="7"/>
  <c r="Q23" i="7"/>
  <c r="BR22" i="7"/>
  <c r="AR22" i="7"/>
  <c r="Q22" i="7"/>
  <c r="BR21" i="7"/>
  <c r="AR21" i="7"/>
  <c r="Q21" i="7"/>
  <c r="BR20" i="7"/>
  <c r="BE20" i="7"/>
  <c r="AR20" i="7"/>
  <c r="AD20" i="7"/>
  <c r="Q20" i="7"/>
  <c r="BR19" i="7"/>
  <c r="BE19" i="7"/>
  <c r="AR19" i="7"/>
  <c r="Q19" i="7"/>
  <c r="BR18" i="7"/>
  <c r="AR18" i="7"/>
  <c r="AD18" i="7"/>
  <c r="Q18" i="7"/>
  <c r="BR17" i="7"/>
  <c r="Q17" i="7"/>
  <c r="BR16" i="7"/>
  <c r="AR16" i="7"/>
  <c r="Q16" i="7"/>
  <c r="BR15" i="7"/>
  <c r="AR15" i="7"/>
  <c r="Q15" i="7"/>
  <c r="BR14" i="7"/>
  <c r="BE14" i="7"/>
  <c r="AR14" i="7"/>
  <c r="AD14" i="7"/>
  <c r="Q14" i="7"/>
  <c r="BR13" i="7"/>
  <c r="AR13" i="7"/>
  <c r="Q13" i="7"/>
  <c r="BR12" i="7"/>
  <c r="AR12" i="7"/>
  <c r="Q12" i="7"/>
  <c r="BR11" i="7"/>
  <c r="BE11" i="7"/>
  <c r="AR11" i="7"/>
  <c r="Q11" i="7"/>
  <c r="BR10" i="7"/>
  <c r="AR10" i="7"/>
  <c r="Q10" i="7"/>
  <c r="BR9" i="7"/>
  <c r="AR9" i="7"/>
  <c r="Q9" i="7"/>
  <c r="BR8" i="7"/>
  <c r="Q8" i="7"/>
  <c r="BR7" i="7"/>
  <c r="AR7" i="7"/>
  <c r="Q7" i="7"/>
  <c r="BR6" i="7"/>
  <c r="AR6" i="7"/>
  <c r="AD6" i="7"/>
  <c r="Q6" i="7"/>
  <c r="BR5" i="7"/>
  <c r="AR5" i="7"/>
  <c r="Q5" i="7"/>
  <c r="BR4" i="7"/>
  <c r="BE4" i="7"/>
  <c r="AR4" i="7"/>
  <c r="AD4" i="7"/>
  <c r="Q4" i="7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BR3" i="7"/>
  <c r="BE3" i="7"/>
  <c r="AR3" i="7"/>
  <c r="AD3" i="7"/>
  <c r="Q3" i="7"/>
  <c r="AU45" i="5"/>
  <c r="AV45" i="5"/>
  <c r="AW45" i="5"/>
  <c r="AX45" i="5"/>
  <c r="AY45" i="5"/>
  <c r="AZ45" i="5"/>
  <c r="BA45" i="5"/>
  <c r="BB45" i="5"/>
  <c r="BC45" i="5"/>
  <c r="BD45" i="5"/>
  <c r="BE45" i="5"/>
  <c r="BF45" i="5"/>
  <c r="AU4" i="5"/>
  <c r="AV4" i="5"/>
  <c r="AW4" i="5"/>
  <c r="AX4" i="5"/>
  <c r="AY4" i="5"/>
  <c r="AZ4" i="5"/>
  <c r="BA4" i="5"/>
  <c r="BB4" i="5"/>
  <c r="BC4" i="5"/>
  <c r="BD4" i="5"/>
  <c r="BE4" i="5"/>
  <c r="BF4" i="5"/>
  <c r="AU5" i="5"/>
  <c r="AV5" i="5"/>
  <c r="AW5" i="5"/>
  <c r="AX5" i="5"/>
  <c r="AY5" i="5"/>
  <c r="AZ5" i="5"/>
  <c r="BA5" i="5"/>
  <c r="BB5" i="5"/>
  <c r="BC5" i="5"/>
  <c r="BD5" i="5"/>
  <c r="BE5" i="5"/>
  <c r="BF5" i="5"/>
  <c r="AU6" i="5"/>
  <c r="AV6" i="5"/>
  <c r="AW6" i="5"/>
  <c r="AX6" i="5"/>
  <c r="AY6" i="5"/>
  <c r="AZ6" i="5"/>
  <c r="BA6" i="5"/>
  <c r="BB6" i="5"/>
  <c r="BC6" i="5"/>
  <c r="BD6" i="5"/>
  <c r="BE6" i="5"/>
  <c r="BF6" i="5"/>
  <c r="AU7" i="5"/>
  <c r="AV7" i="5"/>
  <c r="AW7" i="5"/>
  <c r="AX7" i="5"/>
  <c r="AY7" i="5"/>
  <c r="AZ7" i="5"/>
  <c r="BA7" i="5"/>
  <c r="BB7" i="5"/>
  <c r="BC7" i="5"/>
  <c r="BD7" i="5"/>
  <c r="BE7" i="5"/>
  <c r="BF7" i="5"/>
  <c r="AU8" i="5"/>
  <c r="AV8" i="5"/>
  <c r="AW8" i="5"/>
  <c r="AX8" i="5"/>
  <c r="AY8" i="5"/>
  <c r="AZ8" i="5"/>
  <c r="BA8" i="5"/>
  <c r="BB8" i="5"/>
  <c r="BC8" i="5"/>
  <c r="BD8" i="5"/>
  <c r="BE8" i="5"/>
  <c r="BF8" i="5"/>
  <c r="AU9" i="5"/>
  <c r="AV9" i="5"/>
  <c r="AW9" i="5"/>
  <c r="AX9" i="5"/>
  <c r="AY9" i="5"/>
  <c r="AZ9" i="5"/>
  <c r="BA9" i="5"/>
  <c r="BB9" i="5"/>
  <c r="BC9" i="5"/>
  <c r="BD9" i="5"/>
  <c r="BE9" i="5"/>
  <c r="BF9" i="5"/>
  <c r="AU10" i="5"/>
  <c r="AV10" i="5"/>
  <c r="AW10" i="5"/>
  <c r="AX10" i="5"/>
  <c r="AY10" i="5"/>
  <c r="AZ10" i="5"/>
  <c r="BA10" i="5"/>
  <c r="BB10" i="5"/>
  <c r="BC10" i="5"/>
  <c r="BD10" i="5"/>
  <c r="BE10" i="5"/>
  <c r="BF10" i="5"/>
  <c r="AU11" i="5"/>
  <c r="AV11" i="5"/>
  <c r="AW11" i="5"/>
  <c r="AX11" i="5"/>
  <c r="AY11" i="5"/>
  <c r="AZ11" i="5"/>
  <c r="BA11" i="5"/>
  <c r="BB11" i="5"/>
  <c r="BC11" i="5"/>
  <c r="BD11" i="5"/>
  <c r="BE11" i="5"/>
  <c r="BF11" i="5"/>
  <c r="AU12" i="5"/>
  <c r="AV12" i="5"/>
  <c r="AW12" i="5"/>
  <c r="AX12" i="5"/>
  <c r="AY12" i="5"/>
  <c r="AZ12" i="5"/>
  <c r="BA12" i="5"/>
  <c r="BB12" i="5"/>
  <c r="BC12" i="5"/>
  <c r="BD12" i="5"/>
  <c r="BE12" i="5"/>
  <c r="BF12" i="5"/>
  <c r="AU13" i="5"/>
  <c r="AV13" i="5"/>
  <c r="AW13" i="5"/>
  <c r="AX13" i="5"/>
  <c r="AY13" i="5"/>
  <c r="AZ13" i="5"/>
  <c r="BA13" i="5"/>
  <c r="BB13" i="5"/>
  <c r="BC13" i="5"/>
  <c r="BD13" i="5"/>
  <c r="BE13" i="5"/>
  <c r="BF13" i="5"/>
  <c r="AU14" i="5"/>
  <c r="AV14" i="5"/>
  <c r="AW14" i="5"/>
  <c r="AX14" i="5"/>
  <c r="AY14" i="5"/>
  <c r="AZ14" i="5"/>
  <c r="BA14" i="5"/>
  <c r="BB14" i="5"/>
  <c r="BC14" i="5"/>
  <c r="BD14" i="5"/>
  <c r="BE14" i="5"/>
  <c r="BF14" i="5"/>
  <c r="AU15" i="5"/>
  <c r="AV15" i="5"/>
  <c r="AW15" i="5"/>
  <c r="AX15" i="5"/>
  <c r="AY15" i="5"/>
  <c r="AZ15" i="5"/>
  <c r="BA15" i="5"/>
  <c r="BB15" i="5"/>
  <c r="BC15" i="5"/>
  <c r="BD15" i="5"/>
  <c r="BE15" i="5"/>
  <c r="BF15" i="5"/>
  <c r="AU16" i="5"/>
  <c r="AV16" i="5"/>
  <c r="AW16" i="5"/>
  <c r="AX16" i="5"/>
  <c r="AY16" i="5"/>
  <c r="AZ16" i="5"/>
  <c r="BA16" i="5"/>
  <c r="BB16" i="5"/>
  <c r="BC16" i="5"/>
  <c r="BD16" i="5"/>
  <c r="BE16" i="5"/>
  <c r="BF16" i="5"/>
  <c r="AU17" i="5"/>
  <c r="AV17" i="5"/>
  <c r="AW17" i="5"/>
  <c r="AX17" i="5"/>
  <c r="AY17" i="5"/>
  <c r="AZ17" i="5"/>
  <c r="BA17" i="5"/>
  <c r="BB17" i="5"/>
  <c r="BC17" i="5"/>
  <c r="BD17" i="5"/>
  <c r="BE17" i="5"/>
  <c r="BF17" i="5"/>
  <c r="AU18" i="5"/>
  <c r="AV18" i="5"/>
  <c r="AW18" i="5"/>
  <c r="AX18" i="5"/>
  <c r="AY18" i="5"/>
  <c r="AZ18" i="5"/>
  <c r="BA18" i="5"/>
  <c r="BB18" i="5"/>
  <c r="BC18" i="5"/>
  <c r="BD18" i="5"/>
  <c r="BE18" i="5"/>
  <c r="BF18" i="5"/>
  <c r="AU19" i="5"/>
  <c r="AV19" i="5"/>
  <c r="AW19" i="5"/>
  <c r="AX19" i="5"/>
  <c r="AY19" i="5"/>
  <c r="AZ19" i="5"/>
  <c r="BA19" i="5"/>
  <c r="BB19" i="5"/>
  <c r="BC19" i="5"/>
  <c r="BD19" i="5"/>
  <c r="BE19" i="5"/>
  <c r="BF19" i="5"/>
  <c r="AU20" i="5"/>
  <c r="AV20" i="5"/>
  <c r="AW20" i="5"/>
  <c r="AX20" i="5"/>
  <c r="AY20" i="5"/>
  <c r="AZ20" i="5"/>
  <c r="BA20" i="5"/>
  <c r="BB20" i="5"/>
  <c r="BC20" i="5"/>
  <c r="BD20" i="5"/>
  <c r="BE20" i="5"/>
  <c r="BF20" i="5"/>
  <c r="AU21" i="5"/>
  <c r="AV21" i="5"/>
  <c r="AW21" i="5"/>
  <c r="AX21" i="5"/>
  <c r="AY21" i="5"/>
  <c r="AZ21" i="5"/>
  <c r="BA21" i="5"/>
  <c r="BB21" i="5"/>
  <c r="BC21" i="5"/>
  <c r="BD21" i="5"/>
  <c r="BE21" i="5"/>
  <c r="BF21" i="5"/>
  <c r="AU22" i="5"/>
  <c r="AV22" i="5"/>
  <c r="AW22" i="5"/>
  <c r="AX22" i="5"/>
  <c r="AY22" i="5"/>
  <c r="AZ22" i="5"/>
  <c r="BA22" i="5"/>
  <c r="BB22" i="5"/>
  <c r="BC22" i="5"/>
  <c r="BD22" i="5"/>
  <c r="BE22" i="5"/>
  <c r="BF22" i="5"/>
  <c r="AU23" i="5"/>
  <c r="AV23" i="5"/>
  <c r="AW23" i="5"/>
  <c r="AX23" i="5"/>
  <c r="AY23" i="5"/>
  <c r="AZ23" i="5"/>
  <c r="BA23" i="5"/>
  <c r="BB23" i="5"/>
  <c r="BC23" i="5"/>
  <c r="BD23" i="5"/>
  <c r="BE23" i="5"/>
  <c r="BF23" i="5"/>
  <c r="AU24" i="5"/>
  <c r="AV24" i="5"/>
  <c r="AW24" i="5"/>
  <c r="AX24" i="5"/>
  <c r="AY24" i="5"/>
  <c r="AZ24" i="5"/>
  <c r="BA24" i="5"/>
  <c r="BB24" i="5"/>
  <c r="BC24" i="5"/>
  <c r="BD24" i="5"/>
  <c r="BE24" i="5"/>
  <c r="BF24" i="5"/>
  <c r="AU25" i="5"/>
  <c r="AV25" i="5"/>
  <c r="AW25" i="5"/>
  <c r="AX25" i="5"/>
  <c r="AY25" i="5"/>
  <c r="AZ25" i="5"/>
  <c r="BA25" i="5"/>
  <c r="BB25" i="5"/>
  <c r="BC25" i="5"/>
  <c r="BD25" i="5"/>
  <c r="BE25" i="5"/>
  <c r="BF25" i="5"/>
  <c r="AU26" i="5"/>
  <c r="AV26" i="5"/>
  <c r="AW26" i="5"/>
  <c r="AX26" i="5"/>
  <c r="AY26" i="5"/>
  <c r="AZ26" i="5"/>
  <c r="BA26" i="5"/>
  <c r="BB26" i="5"/>
  <c r="BC26" i="5"/>
  <c r="BD26" i="5"/>
  <c r="BE26" i="5"/>
  <c r="BF26" i="5"/>
  <c r="AU27" i="5"/>
  <c r="AV27" i="5"/>
  <c r="AW27" i="5"/>
  <c r="AX27" i="5"/>
  <c r="AY27" i="5"/>
  <c r="AZ27" i="5"/>
  <c r="BA27" i="5"/>
  <c r="BB27" i="5"/>
  <c r="BC27" i="5"/>
  <c r="BD27" i="5"/>
  <c r="BE27" i="5"/>
  <c r="BF27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AU29" i="5"/>
  <c r="AV29" i="5"/>
  <c r="AW29" i="5"/>
  <c r="AX29" i="5"/>
  <c r="AY29" i="5"/>
  <c r="AZ29" i="5"/>
  <c r="BA29" i="5"/>
  <c r="BB29" i="5"/>
  <c r="BC29" i="5"/>
  <c r="BD29" i="5"/>
  <c r="BE29" i="5"/>
  <c r="BF29" i="5"/>
  <c r="AU30" i="5"/>
  <c r="AV30" i="5"/>
  <c r="AW30" i="5"/>
  <c r="AX30" i="5"/>
  <c r="AY30" i="5"/>
  <c r="AZ30" i="5"/>
  <c r="BA30" i="5"/>
  <c r="BB30" i="5"/>
  <c r="BC30" i="5"/>
  <c r="BD30" i="5"/>
  <c r="BE30" i="5"/>
  <c r="BF30" i="5"/>
  <c r="AU31" i="5"/>
  <c r="AV31" i="5"/>
  <c r="AW31" i="5"/>
  <c r="AX31" i="5"/>
  <c r="AY31" i="5"/>
  <c r="AZ31" i="5"/>
  <c r="BA31" i="5"/>
  <c r="BB31" i="5"/>
  <c r="BC31" i="5"/>
  <c r="BD31" i="5"/>
  <c r="BE31" i="5"/>
  <c r="BF31" i="5"/>
  <c r="AU32" i="5"/>
  <c r="AV32" i="5"/>
  <c r="AW32" i="5"/>
  <c r="AX32" i="5"/>
  <c r="AY32" i="5"/>
  <c r="AZ32" i="5"/>
  <c r="BA32" i="5"/>
  <c r="BB32" i="5"/>
  <c r="BC32" i="5"/>
  <c r="BD32" i="5"/>
  <c r="BE32" i="5"/>
  <c r="BF32" i="5"/>
  <c r="AU33" i="5"/>
  <c r="AV33" i="5"/>
  <c r="AW33" i="5"/>
  <c r="AX33" i="5"/>
  <c r="AY33" i="5"/>
  <c r="AZ33" i="5"/>
  <c r="BA33" i="5"/>
  <c r="BB33" i="5"/>
  <c r="BC33" i="5"/>
  <c r="BD33" i="5"/>
  <c r="BE33" i="5"/>
  <c r="BF33" i="5"/>
  <c r="AU34" i="5"/>
  <c r="AV34" i="5"/>
  <c r="AW34" i="5"/>
  <c r="AX34" i="5"/>
  <c r="AY34" i="5"/>
  <c r="AZ34" i="5"/>
  <c r="BA34" i="5"/>
  <c r="BB34" i="5"/>
  <c r="BC34" i="5"/>
  <c r="BD34" i="5"/>
  <c r="BE34" i="5"/>
  <c r="BF34" i="5"/>
  <c r="AU35" i="5"/>
  <c r="AV35" i="5"/>
  <c r="AW35" i="5"/>
  <c r="AX35" i="5"/>
  <c r="AY35" i="5"/>
  <c r="AZ35" i="5"/>
  <c r="BA35" i="5"/>
  <c r="BB35" i="5"/>
  <c r="BC35" i="5"/>
  <c r="BD35" i="5"/>
  <c r="BE35" i="5"/>
  <c r="BF35" i="5"/>
  <c r="AU36" i="5"/>
  <c r="AV36" i="5"/>
  <c r="AW36" i="5"/>
  <c r="AX36" i="5"/>
  <c r="AY36" i="5"/>
  <c r="AZ36" i="5"/>
  <c r="BA36" i="5"/>
  <c r="BB36" i="5"/>
  <c r="BC36" i="5"/>
  <c r="BD36" i="5"/>
  <c r="BE36" i="5"/>
  <c r="BF36" i="5"/>
  <c r="AU37" i="5"/>
  <c r="AV37" i="5"/>
  <c r="AW37" i="5"/>
  <c r="AX37" i="5"/>
  <c r="AY37" i="5"/>
  <c r="AZ37" i="5"/>
  <c r="BA37" i="5"/>
  <c r="BB37" i="5"/>
  <c r="BC37" i="5"/>
  <c r="BD37" i="5"/>
  <c r="BE37" i="5"/>
  <c r="BF37" i="5"/>
  <c r="AU39" i="5"/>
  <c r="AV39" i="5"/>
  <c r="AW39" i="5"/>
  <c r="AX39" i="5"/>
  <c r="AY39" i="5"/>
  <c r="AZ39" i="5"/>
  <c r="BA39" i="5"/>
  <c r="BB39" i="5"/>
  <c r="BC39" i="5"/>
  <c r="BD39" i="5"/>
  <c r="BE39" i="5"/>
  <c r="BF39" i="5"/>
  <c r="AU40" i="5"/>
  <c r="AV40" i="5"/>
  <c r="AW40" i="5"/>
  <c r="AX40" i="5"/>
  <c r="AY40" i="5"/>
  <c r="AZ40" i="5"/>
  <c r="BA40" i="5"/>
  <c r="BB40" i="5"/>
  <c r="BC40" i="5"/>
  <c r="BD40" i="5"/>
  <c r="BE40" i="5"/>
  <c r="BF40" i="5"/>
  <c r="AU41" i="5"/>
  <c r="AV41" i="5"/>
  <c r="AW41" i="5"/>
  <c r="AX41" i="5"/>
  <c r="AY41" i="5"/>
  <c r="AZ41" i="5"/>
  <c r="BA41" i="5"/>
  <c r="BB41" i="5"/>
  <c r="BC41" i="5"/>
  <c r="BD41" i="5"/>
  <c r="BE41" i="5"/>
  <c r="BF41" i="5"/>
  <c r="AU42" i="5"/>
  <c r="AV42" i="5"/>
  <c r="AW42" i="5"/>
  <c r="AX42" i="5"/>
  <c r="AY42" i="5"/>
  <c r="AZ42" i="5"/>
  <c r="BA42" i="5"/>
  <c r="BB42" i="5"/>
  <c r="BC42" i="5"/>
  <c r="BD42" i="5"/>
  <c r="BE42" i="5"/>
  <c r="BF42" i="5"/>
  <c r="AU43" i="5"/>
  <c r="AV43" i="5"/>
  <c r="AW43" i="5"/>
  <c r="AX43" i="5"/>
  <c r="AY43" i="5"/>
  <c r="AZ43" i="5"/>
  <c r="BA43" i="5"/>
  <c r="BB43" i="5"/>
  <c r="BC43" i="5"/>
  <c r="BD43" i="5"/>
  <c r="BE43" i="5"/>
  <c r="BF43" i="5"/>
  <c r="AU44" i="5"/>
  <c r="AV44" i="5"/>
  <c r="AW44" i="5"/>
  <c r="AX44" i="5"/>
  <c r="AY44" i="5"/>
  <c r="AZ44" i="5"/>
  <c r="BA44" i="5"/>
  <c r="BB44" i="5"/>
  <c r="BC44" i="5"/>
  <c r="BD44" i="5"/>
  <c r="BE44" i="5"/>
  <c r="BF44" i="5"/>
  <c r="AU46" i="5"/>
  <c r="AV46" i="5"/>
  <c r="AW46" i="5"/>
  <c r="AX46" i="5"/>
  <c r="AY46" i="5"/>
  <c r="AZ46" i="5"/>
  <c r="BA46" i="5"/>
  <c r="BB46" i="5"/>
  <c r="BC46" i="5"/>
  <c r="BD46" i="5"/>
  <c r="BE46" i="5"/>
  <c r="BF46" i="5"/>
  <c r="AU47" i="5"/>
  <c r="AV47" i="5"/>
  <c r="AW47" i="5"/>
  <c r="AX47" i="5"/>
  <c r="AY47" i="5"/>
  <c r="AZ47" i="5"/>
  <c r="BA47" i="5"/>
  <c r="BB47" i="5"/>
  <c r="BC47" i="5"/>
  <c r="BD47" i="5"/>
  <c r="BE47" i="5"/>
  <c r="BF47" i="5"/>
  <c r="AU48" i="5"/>
  <c r="AV48" i="5"/>
  <c r="AW48" i="5"/>
  <c r="AX48" i="5"/>
  <c r="AY48" i="5"/>
  <c r="AZ48" i="5"/>
  <c r="BA48" i="5"/>
  <c r="BB48" i="5"/>
  <c r="BC48" i="5"/>
  <c r="BD48" i="5"/>
  <c r="BE48" i="5"/>
  <c r="BF48" i="5"/>
  <c r="AU49" i="5"/>
  <c r="AV49" i="5"/>
  <c r="AW49" i="5"/>
  <c r="AX49" i="5"/>
  <c r="AY49" i="5"/>
  <c r="AZ49" i="5"/>
  <c r="BA49" i="5"/>
  <c r="BB49" i="5"/>
  <c r="BC49" i="5"/>
  <c r="BD49" i="5"/>
  <c r="BE49" i="5"/>
  <c r="BF49" i="5"/>
  <c r="AU50" i="5"/>
  <c r="AV50" i="5"/>
  <c r="AW50" i="5"/>
  <c r="AX50" i="5"/>
  <c r="AY50" i="5"/>
  <c r="AZ50" i="5"/>
  <c r="BA50" i="5"/>
  <c r="BB50" i="5"/>
  <c r="BC50" i="5"/>
  <c r="BD50" i="5"/>
  <c r="BE50" i="5"/>
  <c r="BF50" i="5"/>
  <c r="AU51" i="5"/>
  <c r="AV51" i="5"/>
  <c r="AW51" i="5"/>
  <c r="AX51" i="5"/>
  <c r="AY51" i="5"/>
  <c r="AZ51" i="5"/>
  <c r="BA51" i="5"/>
  <c r="BB51" i="5"/>
  <c r="BC51" i="5"/>
  <c r="BD51" i="5"/>
  <c r="BE51" i="5"/>
  <c r="BF51" i="5"/>
  <c r="AU52" i="5"/>
  <c r="AV52" i="5"/>
  <c r="AW52" i="5"/>
  <c r="AX52" i="5"/>
  <c r="AY52" i="5"/>
  <c r="AZ52" i="5"/>
  <c r="BA52" i="5"/>
  <c r="BB52" i="5"/>
  <c r="BC52" i="5"/>
  <c r="BD52" i="5"/>
  <c r="BE52" i="5"/>
  <c r="BF52" i="5"/>
  <c r="AU53" i="5"/>
  <c r="AV53" i="5"/>
  <c r="AW53" i="5"/>
  <c r="AX53" i="5"/>
  <c r="AY53" i="5"/>
  <c r="AZ53" i="5"/>
  <c r="BA53" i="5"/>
  <c r="BB53" i="5"/>
  <c r="BC53" i="5"/>
  <c r="BD53" i="5"/>
  <c r="BE53" i="5"/>
  <c r="BF53" i="5"/>
  <c r="AU54" i="5"/>
  <c r="AV54" i="5"/>
  <c r="AW54" i="5"/>
  <c r="AX54" i="5"/>
  <c r="AY54" i="5"/>
  <c r="AZ54" i="5"/>
  <c r="BA54" i="5"/>
  <c r="BB54" i="5"/>
  <c r="BC54" i="5"/>
  <c r="BD54" i="5"/>
  <c r="BE54" i="5"/>
  <c r="BF54" i="5"/>
  <c r="AU55" i="5"/>
  <c r="AV55" i="5"/>
  <c r="AW55" i="5"/>
  <c r="AX55" i="5"/>
  <c r="AY55" i="5"/>
  <c r="AZ55" i="5"/>
  <c r="BA55" i="5"/>
  <c r="BB55" i="5"/>
  <c r="BC55" i="5"/>
  <c r="BD55" i="5"/>
  <c r="BE55" i="5"/>
  <c r="BF55" i="5"/>
  <c r="AU56" i="5"/>
  <c r="AV56" i="5"/>
  <c r="AW56" i="5"/>
  <c r="AX56" i="5"/>
  <c r="AY56" i="5"/>
  <c r="AZ56" i="5"/>
  <c r="BA56" i="5"/>
  <c r="BB56" i="5"/>
  <c r="BC56" i="5"/>
  <c r="BD56" i="5"/>
  <c r="BE56" i="5"/>
  <c r="BF56" i="5"/>
  <c r="AU57" i="5"/>
  <c r="AV57" i="5"/>
  <c r="AW57" i="5"/>
  <c r="AX57" i="5"/>
  <c r="AY57" i="5"/>
  <c r="AZ57" i="5"/>
  <c r="BA57" i="5"/>
  <c r="BB57" i="5"/>
  <c r="BC57" i="5"/>
  <c r="BD57" i="5"/>
  <c r="BE57" i="5"/>
  <c r="BF57" i="5"/>
  <c r="AU58" i="5"/>
  <c r="AV58" i="5"/>
  <c r="AW58" i="5"/>
  <c r="AX58" i="5"/>
  <c r="AY58" i="5"/>
  <c r="AZ58" i="5"/>
  <c r="BA58" i="5"/>
  <c r="BB58" i="5"/>
  <c r="BC58" i="5"/>
  <c r="BD58" i="5"/>
  <c r="BE58" i="5"/>
  <c r="BF58" i="5"/>
  <c r="AU59" i="5"/>
  <c r="AV59" i="5"/>
  <c r="AW59" i="5"/>
  <c r="AX59" i="5"/>
  <c r="AY59" i="5"/>
  <c r="AZ59" i="5"/>
  <c r="BA59" i="5"/>
  <c r="BB59" i="5"/>
  <c r="BC59" i="5"/>
  <c r="BD59" i="5"/>
  <c r="BE59" i="5"/>
  <c r="BF59" i="5"/>
  <c r="AU60" i="5"/>
  <c r="AV60" i="5"/>
  <c r="AW60" i="5"/>
  <c r="AX60" i="5"/>
  <c r="AY60" i="5"/>
  <c r="AZ60" i="5"/>
  <c r="BA60" i="5"/>
  <c r="BB60" i="5"/>
  <c r="BC60" i="5"/>
  <c r="BD60" i="5"/>
  <c r="BE60" i="5"/>
  <c r="BF60" i="5"/>
  <c r="AU61" i="5"/>
  <c r="AV61" i="5"/>
  <c r="AW61" i="5"/>
  <c r="AX61" i="5"/>
  <c r="AY61" i="5"/>
  <c r="AZ61" i="5"/>
  <c r="BA61" i="5"/>
  <c r="BB61" i="5"/>
  <c r="BC61" i="5"/>
  <c r="BD61" i="5"/>
  <c r="BE61" i="5"/>
  <c r="BF61" i="5"/>
  <c r="AU62" i="5"/>
  <c r="AV62" i="5"/>
  <c r="AW62" i="5"/>
  <c r="AX62" i="5"/>
  <c r="AY62" i="5"/>
  <c r="AZ62" i="5"/>
  <c r="BA62" i="5"/>
  <c r="BB62" i="5"/>
  <c r="BC62" i="5"/>
  <c r="BD62" i="5"/>
  <c r="BE62" i="5"/>
  <c r="BF62" i="5"/>
  <c r="AU63" i="5"/>
  <c r="AV63" i="5"/>
  <c r="AW63" i="5"/>
  <c r="AX63" i="5"/>
  <c r="AY63" i="5"/>
  <c r="AZ63" i="5"/>
  <c r="BA63" i="5"/>
  <c r="BB63" i="5"/>
  <c r="BC63" i="5"/>
  <c r="BD63" i="5"/>
  <c r="BE63" i="5"/>
  <c r="BF63" i="5"/>
  <c r="AU64" i="5"/>
  <c r="AV64" i="5"/>
  <c r="AW64" i="5"/>
  <c r="AX64" i="5"/>
  <c r="AY64" i="5"/>
  <c r="AZ64" i="5"/>
  <c r="BA64" i="5"/>
  <c r="BB64" i="5"/>
  <c r="BC64" i="5"/>
  <c r="BD64" i="5"/>
  <c r="BE64" i="5"/>
  <c r="BF64" i="5"/>
  <c r="AU65" i="5"/>
  <c r="AV65" i="5"/>
  <c r="AW65" i="5"/>
  <c r="AX65" i="5"/>
  <c r="AY65" i="5"/>
  <c r="AZ65" i="5"/>
  <c r="BA65" i="5"/>
  <c r="BB65" i="5"/>
  <c r="BC65" i="5"/>
  <c r="BD65" i="5"/>
  <c r="BE65" i="5"/>
  <c r="BF65" i="5"/>
  <c r="AU66" i="5"/>
  <c r="AV66" i="5"/>
  <c r="AW66" i="5"/>
  <c r="AX66" i="5"/>
  <c r="AY66" i="5"/>
  <c r="AZ66" i="5"/>
  <c r="BA66" i="5"/>
  <c r="BB66" i="5"/>
  <c r="BC66" i="5"/>
  <c r="BD66" i="5"/>
  <c r="BE66" i="5"/>
  <c r="BF66" i="5"/>
  <c r="AU68" i="5"/>
  <c r="AV68" i="5"/>
  <c r="AW68" i="5"/>
  <c r="AX68" i="5"/>
  <c r="AY68" i="5"/>
  <c r="AZ68" i="5"/>
  <c r="BA68" i="5"/>
  <c r="BB68" i="5"/>
  <c r="BC68" i="5"/>
  <c r="BD68" i="5"/>
  <c r="BE68" i="5"/>
  <c r="BF68" i="5"/>
  <c r="AU69" i="5"/>
  <c r="AV69" i="5"/>
  <c r="AW69" i="5"/>
  <c r="AX69" i="5"/>
  <c r="AY69" i="5"/>
  <c r="AZ69" i="5"/>
  <c r="BA69" i="5"/>
  <c r="BB69" i="5"/>
  <c r="BC69" i="5"/>
  <c r="BD69" i="5"/>
  <c r="BE69" i="5"/>
  <c r="BF69" i="5"/>
  <c r="AU70" i="5"/>
  <c r="AV70" i="5"/>
  <c r="AW70" i="5"/>
  <c r="AX70" i="5"/>
  <c r="AY70" i="5"/>
  <c r="AZ70" i="5"/>
  <c r="BA70" i="5"/>
  <c r="BB70" i="5"/>
  <c r="BC70" i="5"/>
  <c r="BD70" i="5"/>
  <c r="BE70" i="5"/>
  <c r="BF70" i="5"/>
  <c r="BA3" i="5"/>
  <c r="BF3" i="5"/>
  <c r="BE3" i="5"/>
  <c r="BD3" i="5"/>
  <c r="BC3" i="5"/>
  <c r="BB3" i="5"/>
  <c r="AZ3" i="5"/>
  <c r="AY3" i="5"/>
  <c r="AX3" i="5"/>
  <c r="AW3" i="5"/>
  <c r="AV3" i="5"/>
  <c r="AU3" i="5"/>
  <c r="BT47" i="5"/>
  <c r="AT3" i="5"/>
  <c r="S3" i="5"/>
  <c r="BT40" i="5"/>
  <c r="BT41" i="5"/>
  <c r="BT42" i="5"/>
  <c r="BT43" i="5"/>
  <c r="BT44" i="5"/>
  <c r="BT45" i="5"/>
  <c r="BT46" i="5"/>
  <c r="BT48" i="5"/>
  <c r="BT49" i="5"/>
  <c r="BT50" i="5"/>
  <c r="BT51" i="5"/>
  <c r="BT52" i="5"/>
  <c r="BT53" i="5"/>
  <c r="BT54" i="5"/>
  <c r="BT55" i="5"/>
  <c r="BT57" i="5"/>
  <c r="BT59" i="5"/>
  <c r="BT63" i="5"/>
  <c r="BT65" i="5"/>
  <c r="BT66" i="5"/>
  <c r="BT68" i="5"/>
  <c r="BT69" i="5"/>
  <c r="BT70" i="5"/>
  <c r="AT4" i="5"/>
  <c r="AT5" i="5"/>
  <c r="AT6" i="5"/>
  <c r="AT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8" i="5"/>
  <c r="AT69" i="5"/>
  <c r="AT70" i="5"/>
  <c r="BE41" i="7"/>
  <c r="AD36" i="7"/>
  <c r="BE6" i="7"/>
  <c r="AD7" i="7"/>
  <c r="BE10" i="7"/>
  <c r="AD13" i="7"/>
  <c r="BE16" i="7"/>
  <c r="AD17" i="7"/>
  <c r="BE18" i="7"/>
  <c r="BE22" i="7"/>
  <c r="AD23" i="7"/>
  <c r="BE24" i="7"/>
  <c r="AD27" i="7"/>
  <c r="BE28" i="7"/>
  <c r="AD29" i="7"/>
  <c r="BE30" i="7"/>
  <c r="BE42" i="7"/>
  <c r="AD43" i="7"/>
  <c r="BE44" i="7"/>
  <c r="AD45" i="7"/>
  <c r="BE46" i="7"/>
  <c r="AD47" i="7"/>
  <c r="BE48" i="7"/>
  <c r="BE52" i="7"/>
  <c r="BE56" i="7"/>
  <c r="BE58" i="7"/>
  <c r="BE60" i="7"/>
  <c r="BE62" i="7"/>
  <c r="BE66" i="7"/>
  <c r="AD5" i="7"/>
  <c r="AD9" i="7"/>
  <c r="AD15" i="7"/>
  <c r="AD19" i="7"/>
  <c r="AD21" i="7"/>
  <c r="AD25" i="7"/>
  <c r="AD31" i="7"/>
  <c r="BE32" i="7"/>
  <c r="AD33" i="7"/>
  <c r="BE34" i="7"/>
  <c r="AD35" i="7"/>
  <c r="BE36" i="7"/>
  <c r="AD37" i="7"/>
  <c r="BE39" i="7"/>
  <c r="BE40" i="7"/>
  <c r="AD41" i="7"/>
  <c r="AD49" i="7"/>
  <c r="BE50" i="7"/>
  <c r="AD51" i="7"/>
  <c r="AD53" i="7"/>
  <c r="BE54" i="7"/>
  <c r="AD55" i="7"/>
  <c r="AD57" i="7"/>
  <c r="AD59" i="7"/>
  <c r="AD61" i="7"/>
  <c r="AD63" i="7"/>
  <c r="AD65" i="7"/>
  <c r="AD68" i="7"/>
  <c r="BE69" i="7"/>
  <c r="AD70" i="7"/>
  <c r="AD10" i="7"/>
  <c r="AD12" i="7"/>
  <c r="AD16" i="7"/>
  <c r="AD22" i="7"/>
  <c r="AD26" i="7"/>
  <c r="AD28" i="7"/>
  <c r="AD42" i="7"/>
  <c r="AD46" i="7"/>
  <c r="AD62" i="7"/>
  <c r="AD11" i="7"/>
  <c r="AF70" i="5"/>
  <c r="AF65" i="5"/>
  <c r="AF57" i="5"/>
  <c r="AF53" i="5"/>
  <c r="AF49" i="5"/>
  <c r="AF44" i="5"/>
  <c r="AF40" i="5"/>
  <c r="AF35" i="5"/>
  <c r="AF31" i="5"/>
  <c r="AF26" i="5"/>
  <c r="AF22" i="5"/>
  <c r="AF18" i="5"/>
  <c r="AF14" i="5"/>
  <c r="AF6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8" i="5"/>
  <c r="S69" i="5"/>
  <c r="S70" i="5"/>
  <c r="A40" i="5"/>
  <c r="A4" i="5"/>
  <c r="A5" i="5" s="1"/>
  <c r="A41" i="5"/>
  <c r="AF10" i="5" l="1"/>
  <c r="BI11" i="5"/>
  <c r="BI38" i="5" s="1"/>
  <c r="BK11" i="5"/>
  <c r="BK38" i="5" s="1"/>
  <c r="BM11" i="5"/>
  <c r="BM38" i="5" s="1"/>
  <c r="BJ38" i="5"/>
  <c r="BL38" i="5"/>
  <c r="L7" i="6"/>
  <c r="BR38" i="5"/>
  <c r="BH30" i="5"/>
  <c r="BT30" i="5" s="1"/>
  <c r="BR67" i="7"/>
  <c r="AF3" i="5"/>
  <c r="BP38" i="5"/>
  <c r="J7" i="6"/>
  <c r="D11" i="6"/>
  <c r="D8" i="6"/>
  <c r="D10" i="6" s="1"/>
  <c r="F11" i="6"/>
  <c r="F8" i="6"/>
  <c r="F10" i="6" s="1"/>
  <c r="B17" i="6"/>
  <c r="B13" i="6"/>
  <c r="D17" i="6"/>
  <c r="D13" i="6"/>
  <c r="D15" i="6" s="1"/>
  <c r="F17" i="6"/>
  <c r="F13" i="6"/>
  <c r="F15" i="6" s="1"/>
  <c r="H17" i="6"/>
  <c r="H13" i="6"/>
  <c r="H15" i="6" s="1"/>
  <c r="J17" i="6"/>
  <c r="J13" i="6"/>
  <c r="J15" i="6" s="1"/>
  <c r="L17" i="6"/>
  <c r="L13" i="6"/>
  <c r="L15" i="6" s="1"/>
  <c r="H3" i="6"/>
  <c r="H5" i="6" s="1"/>
  <c r="H6" i="6"/>
  <c r="BQ38" i="5"/>
  <c r="K7" i="6"/>
  <c r="E11" i="6"/>
  <c r="E8" i="6"/>
  <c r="E10" i="6" s="1"/>
  <c r="G11" i="6"/>
  <c r="G8" i="6"/>
  <c r="G10" i="6" s="1"/>
  <c r="C17" i="6"/>
  <c r="C13" i="6"/>
  <c r="C15" i="6" s="1"/>
  <c r="E17" i="6"/>
  <c r="E13" i="6"/>
  <c r="E15" i="6" s="1"/>
  <c r="G17" i="6"/>
  <c r="G13" i="6"/>
  <c r="G15" i="6" s="1"/>
  <c r="I17" i="6"/>
  <c r="I13" i="6"/>
  <c r="I15" i="6" s="1"/>
  <c r="K17" i="6"/>
  <c r="K13" i="6"/>
  <c r="K15" i="6" s="1"/>
  <c r="M17" i="6"/>
  <c r="M13" i="6"/>
  <c r="M15" i="6" s="1"/>
  <c r="I3" i="6"/>
  <c r="I5" i="6" s="1"/>
  <c r="I6" i="6"/>
  <c r="AP37" i="4"/>
  <c r="AP70" i="8"/>
  <c r="AC70" i="9"/>
  <c r="BR38" i="7"/>
  <c r="BS70" i="7"/>
  <c r="BT13" i="5"/>
  <c r="BT26" i="5"/>
  <c r="AF37" i="5"/>
  <c r="BT62" i="5"/>
  <c r="BT64" i="5"/>
  <c r="BS66" i="7"/>
  <c r="BS67" i="7" s="1"/>
  <c r="AF4" i="5"/>
  <c r="AF8" i="5"/>
  <c r="AF16" i="5"/>
  <c r="AF20" i="5"/>
  <c r="AF28" i="5"/>
  <c r="AF46" i="5"/>
  <c r="AF12" i="5"/>
  <c r="AF24" i="5"/>
  <c r="AF33" i="5"/>
  <c r="AF42" i="5"/>
  <c r="AF61" i="5"/>
  <c r="AF5" i="5"/>
  <c r="AF7" i="5"/>
  <c r="AF9" i="5"/>
  <c r="BT12" i="5"/>
  <c r="AF13" i="5"/>
  <c r="BT15" i="5"/>
  <c r="BT17" i="5"/>
  <c r="AF19" i="5"/>
  <c r="AF21" i="5"/>
  <c r="AF23" i="5"/>
  <c r="B7" i="6"/>
  <c r="N7" i="6" s="1"/>
  <c r="P7" i="6" s="1"/>
  <c r="BT24" i="5"/>
  <c r="AF25" i="5"/>
  <c r="AF27" i="5"/>
  <c r="AF29" i="5"/>
  <c r="AF32" i="5"/>
  <c r="BT33" i="5"/>
  <c r="BT34" i="5"/>
  <c r="AF36" i="5"/>
  <c r="BT39" i="5"/>
  <c r="AF41" i="5"/>
  <c r="AF43" i="5"/>
  <c r="AF45" i="5"/>
  <c r="AF47" i="5"/>
  <c r="AF51" i="5"/>
  <c r="BT56" i="5"/>
  <c r="BT58" i="5"/>
  <c r="AF59" i="5"/>
  <c r="BT61" i="5"/>
  <c r="AF63" i="5"/>
  <c r="AF68" i="5"/>
  <c r="AP70" i="4"/>
  <c r="AC66" i="9"/>
  <c r="AC37" i="9"/>
  <c r="BS37" i="7"/>
  <c r="BS38" i="7" s="1"/>
  <c r="AP37" i="8"/>
  <c r="AP66" i="4"/>
  <c r="A42" i="5"/>
  <c r="AF11" i="5"/>
  <c r="AF15" i="5"/>
  <c r="AF17" i="5"/>
  <c r="AF30" i="5"/>
  <c r="AF34" i="5"/>
  <c r="AF39" i="5"/>
  <c r="AF55" i="5"/>
  <c r="BG3" i="5"/>
  <c r="AF60" i="5"/>
  <c r="BI60" i="5"/>
  <c r="BT60" i="5" s="1"/>
  <c r="BU70" i="5"/>
  <c r="BE12" i="7"/>
  <c r="BE61" i="7"/>
  <c r="BE63" i="7"/>
  <c r="BE9" i="7"/>
  <c r="BE15" i="7"/>
  <c r="BE21" i="7"/>
  <c r="BE23" i="7"/>
  <c r="BE70" i="7"/>
  <c r="BE35" i="7"/>
  <c r="BE37" i="7"/>
  <c r="BE45" i="7"/>
  <c r="BE55" i="7"/>
  <c r="BE59" i="7"/>
  <c r="BE65" i="7"/>
  <c r="BE68" i="7"/>
  <c r="BE43" i="7"/>
  <c r="BE5" i="7"/>
  <c r="BE47" i="7"/>
  <c r="BE51" i="7"/>
  <c r="AF66" i="5"/>
  <c r="BG14" i="5"/>
  <c r="AF62" i="5"/>
  <c r="AF69" i="5"/>
  <c r="BG47" i="5"/>
  <c r="BG46" i="5"/>
  <c r="BG44" i="5"/>
  <c r="BG43" i="5"/>
  <c r="BG42" i="5"/>
  <c r="BG41" i="5"/>
  <c r="BG40" i="5"/>
  <c r="BG39" i="5"/>
  <c r="BG37" i="5"/>
  <c r="BG36" i="5"/>
  <c r="BG35" i="5"/>
  <c r="BG34" i="5"/>
  <c r="BG33" i="5"/>
  <c r="BG32" i="5"/>
  <c r="BG31" i="5"/>
  <c r="BG30" i="5"/>
  <c r="BG28" i="5"/>
  <c r="BG27" i="5"/>
  <c r="BG26" i="5"/>
  <c r="BG25" i="5"/>
  <c r="BG24" i="5"/>
  <c r="BG23" i="5"/>
  <c r="BG22" i="5"/>
  <c r="BG21" i="5"/>
  <c r="BG20" i="5"/>
  <c r="BG19" i="5"/>
  <c r="BG18" i="5"/>
  <c r="BG17" i="5"/>
  <c r="BG16" i="5"/>
  <c r="BG15" i="5"/>
  <c r="BG13" i="5"/>
  <c r="BG12" i="5"/>
  <c r="BG11" i="5"/>
  <c r="BG10" i="5"/>
  <c r="BG9" i="5"/>
  <c r="BG8" i="5"/>
  <c r="BG7" i="5"/>
  <c r="BG6" i="5"/>
  <c r="BG5" i="5"/>
  <c r="BG4" i="5"/>
  <c r="BG45" i="5"/>
  <c r="AF48" i="5"/>
  <c r="AF50" i="5"/>
  <c r="AF52" i="5"/>
  <c r="AF54" i="5"/>
  <c r="AF56" i="5"/>
  <c r="AF58" i="5"/>
  <c r="AF64" i="5"/>
  <c r="BG70" i="5"/>
  <c r="BG69" i="5"/>
  <c r="BG68" i="5"/>
  <c r="BG66" i="5"/>
  <c r="BG65" i="5"/>
  <c r="BG64" i="5"/>
  <c r="BG63" i="5"/>
  <c r="BG62" i="5"/>
  <c r="BG61" i="5"/>
  <c r="BG60" i="5"/>
  <c r="BG59" i="5"/>
  <c r="BG58" i="5"/>
  <c r="BG57" i="5"/>
  <c r="BG56" i="5"/>
  <c r="BG55" i="5"/>
  <c r="BG54" i="5"/>
  <c r="BG53" i="5"/>
  <c r="BG52" i="5"/>
  <c r="BG51" i="5"/>
  <c r="BG50" i="5"/>
  <c r="BG49" i="5"/>
  <c r="BG48" i="5"/>
  <c r="BG29" i="5"/>
  <c r="A6" i="5"/>
  <c r="BE7" i="7"/>
  <c r="BE13" i="7"/>
  <c r="BE25" i="7"/>
  <c r="BE31" i="7"/>
  <c r="BE53" i="7"/>
  <c r="BE57" i="7"/>
  <c r="BE26" i="7"/>
  <c r="BT11" i="5" l="1"/>
  <c r="F6" i="6"/>
  <c r="F3" i="6"/>
  <c r="F5" i="6" s="1"/>
  <c r="G3" i="6"/>
  <c r="G5" i="6" s="1"/>
  <c r="G6" i="6"/>
  <c r="C3" i="6"/>
  <c r="C5" i="6" s="1"/>
  <c r="C6" i="6"/>
  <c r="D6" i="6"/>
  <c r="D3" i="6"/>
  <c r="D5" i="6" s="1"/>
  <c r="E3" i="6"/>
  <c r="E5" i="6" s="1"/>
  <c r="E6" i="6"/>
  <c r="L6" i="6"/>
  <c r="L3" i="6"/>
  <c r="L5" i="6" s="1"/>
  <c r="BI67" i="5"/>
  <c r="K3" i="6"/>
  <c r="K5" i="6" s="1"/>
  <c r="K6" i="6"/>
  <c r="N17" i="6"/>
  <c r="P17" i="6" s="1"/>
  <c r="J3" i="6"/>
  <c r="J5" i="6" s="1"/>
  <c r="J6" i="6"/>
  <c r="N13" i="6"/>
  <c r="P13" i="6" s="1"/>
  <c r="B15" i="6"/>
  <c r="N15" i="6" s="1"/>
  <c r="BT23" i="5"/>
  <c r="BH38" i="5"/>
  <c r="BS71" i="7"/>
  <c r="BU66" i="5"/>
  <c r="A43" i="5"/>
  <c r="AR17" i="7"/>
  <c r="BE17" i="7"/>
  <c r="BE64" i="7"/>
  <c r="AR64" i="7"/>
  <c r="BE49" i="7"/>
  <c r="AR49" i="7"/>
  <c r="BE8" i="7"/>
  <c r="AR8" i="7"/>
  <c r="A7" i="5"/>
  <c r="B3" i="6" l="1"/>
  <c r="B5" i="6" s="1"/>
  <c r="N5" i="6" s="1"/>
  <c r="B6" i="6"/>
  <c r="N6" i="6" s="1"/>
  <c r="P6" i="6" s="1"/>
  <c r="C11" i="6"/>
  <c r="N11" i="6" s="1"/>
  <c r="P11" i="6" s="1"/>
  <c r="C8" i="6"/>
  <c r="BU37" i="5"/>
  <c r="A44" i="5"/>
  <c r="A8" i="5"/>
  <c r="N3" i="6" l="1"/>
  <c r="P3" i="6" s="1"/>
  <c r="Q3" i="6" s="1"/>
  <c r="C10" i="6"/>
  <c r="N10" i="6" s="1"/>
  <c r="N8" i="6"/>
  <c r="P8" i="6" s="1"/>
  <c r="A45" i="5"/>
  <c r="A9" i="5"/>
  <c r="A46" i="5" l="1"/>
  <c r="A10" i="5"/>
  <c r="A47" i="5" l="1"/>
  <c r="A11" i="5"/>
  <c r="A48" i="5" l="1"/>
  <c r="A12" i="5"/>
  <c r="A49" i="5" l="1"/>
  <c r="A13" i="5"/>
  <c r="A50" i="5" l="1"/>
  <c r="A14" i="5"/>
  <c r="A51" i="5" l="1"/>
  <c r="A15" i="5"/>
  <c r="A52" i="5" l="1"/>
  <c r="A16" i="5"/>
  <c r="A53" i="5" l="1"/>
  <c r="A17" i="5"/>
  <c r="A54" i="5" l="1"/>
  <c r="A18" i="5"/>
  <c r="A55" i="5" l="1"/>
  <c r="A19" i="5"/>
  <c r="A56" i="5" l="1"/>
  <c r="A20" i="5"/>
  <c r="A57" i="5" l="1"/>
  <c r="A21" i="5"/>
  <c r="A58" i="5" l="1"/>
  <c r="A22" i="5"/>
  <c r="A59" i="5" l="1"/>
  <c r="A23" i="5"/>
  <c r="A60" i="5" l="1"/>
  <c r="A24" i="5"/>
  <c r="A61" i="5" l="1"/>
  <c r="A25" i="5"/>
  <c r="A62" i="5" l="1"/>
  <c r="A26" i="5"/>
  <c r="A63" i="5" l="1"/>
  <c r="A27" i="5"/>
  <c r="A64" i="5" l="1"/>
  <c r="A28" i="5"/>
  <c r="A65" i="5" l="1"/>
  <c r="A29" i="5"/>
  <c r="A66" i="5" l="1"/>
  <c r="A30" i="5"/>
  <c r="A31" i="5" l="1"/>
  <c r="A32" i="5" l="1"/>
  <c r="A33" i="5" l="1"/>
  <c r="A34" i="5" l="1"/>
  <c r="A35" i="5" l="1"/>
  <c r="A36" i="5" l="1"/>
  <c r="A37" i="5" l="1"/>
</calcChain>
</file>

<file path=xl/sharedStrings.xml><?xml version="1.0" encoding="utf-8"?>
<sst xmlns="http://schemas.openxmlformats.org/spreadsheetml/2006/main" count="488" uniqueCount="98">
  <si>
    <t>Объем по договору (гкал)</t>
  </si>
  <si>
    <t xml:space="preserve">Сумма </t>
  </si>
  <si>
    <t>НачисленоОбъем (Гкал)</t>
  </si>
  <si>
    <t xml:space="preserve">НачисленоСумма </t>
  </si>
  <si>
    <t>ПФХД</t>
  </si>
  <si>
    <t>КодДОУ</t>
  </si>
  <si>
    <t>Организация</t>
  </si>
  <si>
    <t>ПриборУчета</t>
  </si>
  <si>
    <t>Контракт</t>
  </si>
  <si>
    <t>ТарифДо010717</t>
  </si>
  <si>
    <t>ТарифОт010717</t>
  </si>
  <si>
    <t>Итого</t>
  </si>
  <si>
    <t>Статус</t>
  </si>
  <si>
    <t>Параметр</t>
  </si>
  <si>
    <t>Алтанская СОШ</t>
  </si>
  <si>
    <t>да</t>
  </si>
  <si>
    <t>норматив</t>
  </si>
  <si>
    <t>Балыктахская СОШ</t>
  </si>
  <si>
    <t>Батаринская СОШ</t>
  </si>
  <si>
    <t>Бедиминская СОШ</t>
  </si>
  <si>
    <t>Быраминская ООШ</t>
  </si>
  <si>
    <t>Бютейдяхская СОШ</t>
  </si>
  <si>
    <t>Вечерняя школа</t>
  </si>
  <si>
    <t>Догдогинская ООШ</t>
  </si>
  <si>
    <t>Дойдунская школа-сад</t>
  </si>
  <si>
    <t>нет</t>
  </si>
  <si>
    <t>Жабыльская СОШ</t>
  </si>
  <si>
    <t>договор</t>
  </si>
  <si>
    <t>Майинский лицей</t>
  </si>
  <si>
    <t>Маттинская СОШ</t>
  </si>
  <si>
    <t>Мельжехсинская СОШ</t>
  </si>
  <si>
    <t>Морукская СОШ</t>
  </si>
  <si>
    <t>МСОШ им. В.П. Ларионова</t>
  </si>
  <si>
    <t>МСОШ им. Ф.Г. Охлопкова</t>
  </si>
  <si>
    <t>Нахаринская СОШ</t>
  </si>
  <si>
    <t>Н-Бестяхская СОШ №1</t>
  </si>
  <si>
    <t>Н-Бестяхская СОШ №2</t>
  </si>
  <si>
    <t>Павловская СОШ</t>
  </si>
  <si>
    <t>Рассолодинская СОШ</t>
  </si>
  <si>
    <t>Табагинская СОШ</t>
  </si>
  <si>
    <t>Таратская школа</t>
  </si>
  <si>
    <t>Телигинская СОШ</t>
  </si>
  <si>
    <t>Техтюрская СОШ</t>
  </si>
  <si>
    <t>нормат</t>
  </si>
  <si>
    <t>Томторская СОШ</t>
  </si>
  <si>
    <t>Тумульская СОШ</t>
  </si>
  <si>
    <t>Тыллыминская СОШ</t>
  </si>
  <si>
    <t>Тюнгюлюнская СОШ</t>
  </si>
  <si>
    <t>среднее</t>
  </si>
  <si>
    <t>Хаптагайская СОШ</t>
  </si>
  <si>
    <t>Харанская СОШ</t>
  </si>
  <si>
    <t>Хатылыминская школа-сад</t>
  </si>
  <si>
    <t>Хоробутская СОШ</t>
  </si>
  <si>
    <t>Чемоикинская СОШ</t>
  </si>
  <si>
    <t>Чуйинская СОШ</t>
  </si>
  <si>
    <t>Балыктахское МДОУ «Звездочка»</t>
  </si>
  <si>
    <t>Батаринское  МДОУ «Кэскил»</t>
  </si>
  <si>
    <t>Бедиминское МДОУ «Чуораанчык»</t>
  </si>
  <si>
    <t>Бютейдяхский ЦРР «Чэчир»</t>
  </si>
  <si>
    <t>Елечейское МДОУ «Кэнчээри»</t>
  </si>
  <si>
    <t>Жабыльское МДОУ «Кэскил»</t>
  </si>
  <si>
    <t xml:space="preserve">Майинский МДОУ «Чуораанчык» </t>
  </si>
  <si>
    <t xml:space="preserve">Майинский ЦРР «Кэнчээри» </t>
  </si>
  <si>
    <t xml:space="preserve">Майинский ЦРР «Мичил» </t>
  </si>
  <si>
    <t xml:space="preserve">Майинский ЦРР «Сардаана» </t>
  </si>
  <si>
    <t xml:space="preserve">Майинское МДОУ «Кустук» </t>
  </si>
  <si>
    <t>Маттинское МДОУ «Ньургуьун»</t>
  </si>
  <si>
    <t>Мегюренское МДОУ «Туллукчаан»</t>
  </si>
  <si>
    <t>Морукское МДОУ «Кунчээн»</t>
  </si>
  <si>
    <t xml:space="preserve">Н-Бестяхское МДОУ «Сказка» </t>
  </si>
  <si>
    <t xml:space="preserve">Н-Бестяхское МДОУ «Солнышко» </t>
  </si>
  <si>
    <t xml:space="preserve">Павловский ЦРР «Мичээр» </t>
  </si>
  <si>
    <t>Павловское МДОУ «Лена»</t>
  </si>
  <si>
    <t>Табагинское МДОУ «Кэскил»</t>
  </si>
  <si>
    <t>Техтюрский ЦРР «Мичил»</t>
  </si>
  <si>
    <t>Томторское МДОУ «Мичээрэ»</t>
  </si>
  <si>
    <t xml:space="preserve">Тыллыминское МДОУ </t>
  </si>
  <si>
    <t xml:space="preserve">Тюнгюлюнский ЦРР «Олимпионик» </t>
  </si>
  <si>
    <t xml:space="preserve">Тюнгюлюнский ЦРР «Чэчир» </t>
  </si>
  <si>
    <t>Хаптагайский ЦРР «Хомусчаан»</t>
  </si>
  <si>
    <t>Харанское МДОУ «Кэрэчээн»</t>
  </si>
  <si>
    <t>Хоробутское МДОУ «Кунчээн»</t>
  </si>
  <si>
    <t>Чуйинское МДОУ «Чэчир»</t>
  </si>
  <si>
    <t>Майинский ЦДОД</t>
  </si>
  <si>
    <t>Майинский УПК</t>
  </si>
  <si>
    <t>Техтюрский ЦТТ</t>
  </si>
  <si>
    <t>Объем по контракту (куб. метр)</t>
  </si>
  <si>
    <t>Сумма</t>
  </si>
  <si>
    <t>Объем контракта (квт)</t>
  </si>
  <si>
    <t>НачисленоОбъем (Квт)</t>
  </si>
  <si>
    <t>Сумма Контракта</t>
  </si>
  <si>
    <t>ДОУ</t>
  </si>
  <si>
    <t>Отклонение</t>
  </si>
  <si>
    <t>АУ</t>
  </si>
  <si>
    <t>БУ</t>
  </si>
  <si>
    <t>Школы</t>
  </si>
  <si>
    <t>ДопОбразование</t>
  </si>
  <si>
    <t>РУО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</si>
</sst>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2" fillId="2" borderId="1" xfId="0" applyFont="1" applyFill="1" applyBorder="1"/>
    <xf numFmtId="0" fontId="2" fillId="0" borderId="3" xfId="0" applyFont="1" applyBorder="1" applyAlignment="1"/>
    <xf numFmtId="0" fontId="0" fillId="0" borderId="1" xfId="0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2" fillId="2" borderId="1" xfId="1" applyNumberFormat="1" applyFont="1" applyFill="1" applyBorder="1"/>
    <xf numFmtId="164" fontId="0" fillId="0" borderId="1" xfId="1" applyNumberFormat="1" applyFont="1" applyBorder="1"/>
    <xf numFmtId="4" fontId="0" fillId="0" borderId="1" xfId="1" applyNumberFormat="1" applyFont="1" applyBorder="1" applyProtection="1">
      <protection locked="0"/>
    </xf>
    <xf numFmtId="4" fontId="2" fillId="2" borderId="1" xfId="1" applyNumberFormat="1" applyFont="1" applyFill="1" applyBorder="1"/>
    <xf numFmtId="4" fontId="0" fillId="0" borderId="1" xfId="0" applyNumberFormat="1" applyBorder="1" applyProtection="1">
      <protection locked="0"/>
    </xf>
    <xf numFmtId="164" fontId="0" fillId="0" borderId="0" xfId="0" applyNumberFormat="1"/>
    <xf numFmtId="4" fontId="0" fillId="0" borderId="0" xfId="0" applyNumberFormat="1"/>
    <xf numFmtId="164" fontId="2" fillId="0" borderId="1" xfId="1" applyNumberFormat="1" applyFont="1" applyBorder="1" applyProtection="1">
      <protection locked="0"/>
    </xf>
    <xf numFmtId="0" fontId="3" fillId="0" borderId="0" xfId="0" applyFont="1"/>
    <xf numFmtId="164" fontId="3" fillId="0" borderId="1" xfId="1" applyNumberFormat="1" applyFont="1" applyBorder="1" applyProtection="1">
      <protection locked="0"/>
    </xf>
    <xf numFmtId="164" fontId="2" fillId="0" borderId="0" xfId="0" applyNumberFormat="1" applyFont="1"/>
    <xf numFmtId="164" fontId="3" fillId="0" borderId="0" xfId="0" applyNumberFormat="1" applyFont="1"/>
    <xf numFmtId="4" fontId="2" fillId="0" borderId="1" xfId="1" applyNumberFormat="1" applyFont="1" applyBorder="1" applyProtection="1">
      <protection locked="0"/>
    </xf>
    <xf numFmtId="4" fontId="2" fillId="0" borderId="0" xfId="0" applyNumberFormat="1" applyFont="1"/>
    <xf numFmtId="0" fontId="4" fillId="0" borderId="1" xfId="0" applyFont="1" applyBorder="1"/>
    <xf numFmtId="4" fontId="4" fillId="0" borderId="1" xfId="0" applyNumberFormat="1" applyFont="1" applyBorder="1"/>
    <xf numFmtId="4" fontId="5" fillId="2" borderId="1" xfId="0" applyNumberFormat="1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4" fontId="6" fillId="2" borderId="1" xfId="0" applyNumberFormat="1" applyFont="1" applyFill="1" applyBorder="1"/>
    <xf numFmtId="0" fontId="4" fillId="0" borderId="1" xfId="0" applyFont="1" applyFill="1" applyBorder="1"/>
    <xf numFmtId="4" fontId="0" fillId="0" borderId="1" xfId="0" applyNumberFormat="1" applyBorder="1"/>
    <xf numFmtId="0" fontId="4" fillId="2" borderId="1" xfId="0" applyFont="1" applyFill="1" applyBorder="1"/>
    <xf numFmtId="4" fontId="0" fillId="2" borderId="1" xfId="0" applyNumberFormat="1" applyFill="1" applyBorder="1"/>
    <xf numFmtId="1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72"/>
  <sheetViews>
    <sheetView workbookViewId="0">
      <pane xSplit="2" ySplit="2" topLeftCell="BH63" activePane="bottomRight" state="frozen"/>
      <selection activeCell="BH67" sqref="BH67:BS67"/>
      <selection pane="topRight" activeCell="BH67" sqref="BH67:BS67"/>
      <selection pane="bottomLeft" activeCell="BH67" sqref="BH67:BS67"/>
      <selection pane="bottomRight" activeCell="CJ1" sqref="CJ1:CL1048576"/>
    </sheetView>
  </sheetViews>
  <sheetFormatPr defaultRowHeight="14.4" x14ac:dyDescent="0.3"/>
  <cols>
    <col min="1" max="1" width="8.109375" bestFit="1" customWidth="1"/>
    <col min="2" max="2" width="32.5546875" bestFit="1" customWidth="1"/>
    <col min="3" max="3" width="12.6640625" customWidth="1"/>
    <col min="4" max="4" width="9.44140625" customWidth="1"/>
    <col min="5" max="5" width="15.109375" customWidth="1"/>
    <col min="6" max="6" width="14.6640625" hidden="1" customWidth="1"/>
    <col min="7" max="18" width="11.5546875" hidden="1" customWidth="1"/>
    <col min="19" max="19" width="16.5546875" style="3" hidden="1" customWidth="1"/>
    <col min="20" max="31" width="15.33203125" hidden="1" customWidth="1"/>
    <col min="32" max="32" width="16.5546875" hidden="1" customWidth="1"/>
    <col min="33" max="33" width="17.6640625" hidden="1" customWidth="1"/>
    <col min="34" max="45" width="11.5546875" hidden="1" customWidth="1"/>
    <col min="46" max="46" width="15.5546875" hidden="1" customWidth="1"/>
    <col min="47" max="58" width="14.33203125" hidden="1" customWidth="1"/>
    <col min="59" max="59" width="15.5546875" hidden="1" customWidth="1"/>
    <col min="60" max="71" width="15.33203125" customWidth="1"/>
    <col min="72" max="72" width="16.5546875" customWidth="1"/>
    <col min="73" max="73" width="16" customWidth="1"/>
    <col min="74" max="87" width="8.88671875" customWidth="1"/>
    <col min="88" max="88" width="12.77734375" bestFit="1" customWidth="1"/>
    <col min="89" max="89" width="15.33203125" bestFit="1" customWidth="1"/>
    <col min="90" max="90" width="14.5546875" bestFit="1" customWidth="1"/>
    <col min="91" max="91" width="12" bestFit="1" customWidth="1"/>
  </cols>
  <sheetData>
    <row r="1" spans="1:95" s="3" customFormat="1" x14ac:dyDescent="0.3">
      <c r="A1" s="2"/>
      <c r="B1" s="2"/>
      <c r="C1" s="2"/>
      <c r="E1" s="5"/>
      <c r="F1" s="5"/>
      <c r="G1" s="34" t="s">
        <v>0</v>
      </c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6"/>
      <c r="T1" s="34" t="s">
        <v>1</v>
      </c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6"/>
      <c r="AH1" s="33" t="s">
        <v>2</v>
      </c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 t="s">
        <v>3</v>
      </c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 t="s">
        <v>4</v>
      </c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</row>
    <row r="2" spans="1:95" s="3" customFormat="1" x14ac:dyDescent="0.3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2">
        <v>8</v>
      </c>
      <c r="O2" s="2">
        <v>9</v>
      </c>
      <c r="P2" s="2">
        <v>10</v>
      </c>
      <c r="Q2" s="2">
        <v>11</v>
      </c>
      <c r="R2" s="2">
        <v>12</v>
      </c>
      <c r="S2" s="4" t="s">
        <v>11</v>
      </c>
      <c r="T2" s="2">
        <v>1</v>
      </c>
      <c r="U2" s="2">
        <v>2</v>
      </c>
      <c r="V2" s="2">
        <v>3</v>
      </c>
      <c r="W2" s="2">
        <v>4</v>
      </c>
      <c r="X2" s="2">
        <v>5</v>
      </c>
      <c r="Y2" s="2">
        <v>6</v>
      </c>
      <c r="Z2" s="2">
        <v>7</v>
      </c>
      <c r="AA2" s="2">
        <v>8</v>
      </c>
      <c r="AB2" s="2">
        <v>9</v>
      </c>
      <c r="AC2" s="2">
        <v>10</v>
      </c>
      <c r="AD2" s="2">
        <v>11</v>
      </c>
      <c r="AE2" s="2">
        <v>12</v>
      </c>
      <c r="AF2" s="4" t="s">
        <v>11</v>
      </c>
      <c r="AG2" s="2" t="s">
        <v>12</v>
      </c>
      <c r="AH2" s="2">
        <v>1</v>
      </c>
      <c r="AI2" s="2">
        <v>2</v>
      </c>
      <c r="AJ2" s="2">
        <v>3</v>
      </c>
      <c r="AK2" s="2">
        <v>4</v>
      </c>
      <c r="AL2" s="2">
        <v>5</v>
      </c>
      <c r="AM2" s="2">
        <v>6</v>
      </c>
      <c r="AN2" s="2">
        <v>7</v>
      </c>
      <c r="AO2" s="2">
        <v>8</v>
      </c>
      <c r="AP2" s="2">
        <v>9</v>
      </c>
      <c r="AQ2" s="2">
        <v>10</v>
      </c>
      <c r="AR2" s="2">
        <v>11</v>
      </c>
      <c r="AS2" s="2">
        <v>12</v>
      </c>
      <c r="AT2" s="4" t="s">
        <v>11</v>
      </c>
      <c r="AU2" s="2">
        <v>1</v>
      </c>
      <c r="AV2" s="2">
        <v>2</v>
      </c>
      <c r="AW2" s="2">
        <v>3</v>
      </c>
      <c r="AX2" s="2">
        <v>4</v>
      </c>
      <c r="AY2" s="2">
        <v>5</v>
      </c>
      <c r="AZ2" s="2">
        <v>6</v>
      </c>
      <c r="BA2" s="2">
        <v>7</v>
      </c>
      <c r="BB2" s="2">
        <v>8</v>
      </c>
      <c r="BC2" s="2">
        <v>9</v>
      </c>
      <c r="BD2" s="2">
        <v>10</v>
      </c>
      <c r="BE2" s="2">
        <v>11</v>
      </c>
      <c r="BF2" s="2">
        <v>12</v>
      </c>
      <c r="BG2" s="2" t="s">
        <v>11</v>
      </c>
      <c r="BH2" s="2">
        <v>1</v>
      </c>
      <c r="BI2" s="2">
        <v>2</v>
      </c>
      <c r="BJ2" s="2">
        <v>3</v>
      </c>
      <c r="BK2" s="2">
        <v>4</v>
      </c>
      <c r="BL2" s="2">
        <v>5</v>
      </c>
      <c r="BM2" s="2">
        <v>6</v>
      </c>
      <c r="BN2" s="2">
        <v>7</v>
      </c>
      <c r="BO2" s="2">
        <v>8</v>
      </c>
      <c r="BP2" s="2">
        <v>9</v>
      </c>
      <c r="BQ2" s="2">
        <v>10</v>
      </c>
      <c r="BR2" s="2">
        <v>11</v>
      </c>
      <c r="BS2" s="2">
        <v>12</v>
      </c>
      <c r="BT2" s="2" t="s">
        <v>11</v>
      </c>
      <c r="BU2" s="2" t="s">
        <v>13</v>
      </c>
      <c r="BX2" s="3">
        <v>1</v>
      </c>
      <c r="BY2" s="3">
        <v>2</v>
      </c>
      <c r="BZ2" s="3">
        <v>3</v>
      </c>
      <c r="CA2" s="3">
        <v>4</v>
      </c>
      <c r="CB2" s="3">
        <v>5</v>
      </c>
      <c r="CC2" s="3">
        <v>6</v>
      </c>
      <c r="CD2" s="3">
        <v>7</v>
      </c>
      <c r="CE2" s="3">
        <v>8</v>
      </c>
      <c r="CF2" s="3">
        <v>9</v>
      </c>
      <c r="CG2" s="3">
        <v>10</v>
      </c>
      <c r="CH2" s="3">
        <v>11</v>
      </c>
    </row>
    <row r="3" spans="1:95" x14ac:dyDescent="0.3">
      <c r="A3" s="1">
        <v>3501</v>
      </c>
      <c r="B3" s="1" t="s">
        <v>14</v>
      </c>
      <c r="C3" s="6" t="s">
        <v>15</v>
      </c>
      <c r="D3" s="6" t="s">
        <v>16</v>
      </c>
      <c r="E3" s="7">
        <v>7543.21</v>
      </c>
      <c r="F3" s="7">
        <v>8459.31</v>
      </c>
      <c r="G3" s="7">
        <v>165.52099999999999</v>
      </c>
      <c r="H3" s="7">
        <v>132.06700000000001</v>
      </c>
      <c r="I3" s="7">
        <v>109.946</v>
      </c>
      <c r="J3" s="7">
        <v>68.536000000000001</v>
      </c>
      <c r="K3" s="7">
        <v>26.751000000000001</v>
      </c>
      <c r="L3" s="7"/>
      <c r="M3" s="7"/>
      <c r="N3" s="7"/>
      <c r="O3" s="7">
        <v>26.620999999999999</v>
      </c>
      <c r="P3" s="7">
        <v>72.105999999999995</v>
      </c>
      <c r="Q3" s="7">
        <v>121.286</v>
      </c>
      <c r="R3" s="7">
        <v>156.54599999999999</v>
      </c>
      <c r="S3" s="8">
        <f>SUM(G3:R3)</f>
        <v>879.38000000000011</v>
      </c>
      <c r="T3" s="9">
        <f>ROUND(E3*G3*1.18,2)</f>
        <v>1473300.4</v>
      </c>
      <c r="U3" s="9">
        <f>ROUND(E3*H3*1.18,2)</f>
        <v>1175526.76</v>
      </c>
      <c r="V3" s="9">
        <f>ROUND(E3*I3*1.18,2)</f>
        <v>978628</v>
      </c>
      <c r="W3" s="9">
        <f>ROUND(E3*J3*1.18,2)</f>
        <v>610038.1</v>
      </c>
      <c r="X3" s="9">
        <f>ROUND(E3*K3*1.18,2)</f>
        <v>238110.32</v>
      </c>
      <c r="Y3" s="9">
        <f>ROUND(E3*L3*1.18,2)</f>
        <v>0</v>
      </c>
      <c r="Z3" s="9">
        <f>ROUND(F3*M3*1.18,2)</f>
        <v>0</v>
      </c>
      <c r="AA3" s="9">
        <f>ROUND(F3*N3*1.18,2)</f>
        <v>0</v>
      </c>
      <c r="AB3" s="9">
        <f>ROUND(F3*O3*1.18,2)</f>
        <v>265730.44</v>
      </c>
      <c r="AC3" s="9">
        <f>ROUND(F3*P3*1.18,2)</f>
        <v>719761.07</v>
      </c>
      <c r="AD3" s="9">
        <f>ROUND(F3*Q3*1.18,2)</f>
        <v>1210675.1299999999</v>
      </c>
      <c r="AE3" s="9">
        <f>ROUND(F3*R3*1.18,2)</f>
        <v>1562639.95</v>
      </c>
      <c r="AF3" s="8">
        <f>SUM(T3:AE3)</f>
        <v>8234410.1700000009</v>
      </c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8">
        <f>SUM(AH3:AS3)</f>
        <v>0</v>
      </c>
      <c r="AU3" s="9">
        <f>ROUND(E3*AH3,2)</f>
        <v>0</v>
      </c>
      <c r="AV3" s="9">
        <f>ROUND(E3*AI3,2)</f>
        <v>0</v>
      </c>
      <c r="AW3" s="9">
        <f>ROUND(E3*AJ3,2)</f>
        <v>0</v>
      </c>
      <c r="AX3" s="9">
        <f>ROUND(E3*AK3,2)</f>
        <v>0</v>
      </c>
      <c r="AY3" s="9">
        <f>ROUND(E3*AL3,2)</f>
        <v>0</v>
      </c>
      <c r="AZ3" s="9">
        <f>ROUND(E3*AM3,2)</f>
        <v>0</v>
      </c>
      <c r="BA3" s="9">
        <f>ROUND(F3*AN3,2)</f>
        <v>0</v>
      </c>
      <c r="BB3" s="9">
        <f>ROUND(F3*AO3,2)</f>
        <v>0</v>
      </c>
      <c r="BC3" s="9">
        <f>ROUND(F3*AP3,2)</f>
        <v>0</v>
      </c>
      <c r="BD3" s="9">
        <f>ROUND(F3*AQ3,2)</f>
        <v>0</v>
      </c>
      <c r="BE3" s="9">
        <f>ROUND(F3*AR3,2)</f>
        <v>0</v>
      </c>
      <c r="BF3" s="9">
        <f>ROUND(F3*AS3,2)</f>
        <v>0</v>
      </c>
      <c r="BG3" s="8">
        <f>SUM(AU3:BF3)</f>
        <v>0</v>
      </c>
      <c r="BH3" s="7">
        <f>ROUND(BX3*E3*1.18*1.1,0)</f>
        <v>1616920</v>
      </c>
      <c r="BI3" s="7">
        <f>ROUND(BY3*E3*1.18*1.1,0)</f>
        <v>1426013</v>
      </c>
      <c r="BJ3" s="7">
        <v>1533423</v>
      </c>
      <c r="BK3" s="7">
        <v>455846</v>
      </c>
      <c r="BL3" s="7"/>
      <c r="BM3" s="7">
        <f>ROUND(CC3*E3*1.18*1.1,0)</f>
        <v>0</v>
      </c>
      <c r="BN3" s="7">
        <f>ROUND(CD3*E3*1.18*1.1,0)</f>
        <v>0</v>
      </c>
      <c r="BO3" s="7">
        <v>150000</v>
      </c>
      <c r="BP3" s="7">
        <f>ROUND(CF3*E3*1.18,0)</f>
        <v>236882</v>
      </c>
      <c r="BQ3" s="7"/>
      <c r="BR3" s="7">
        <v>1064829</v>
      </c>
      <c r="BS3" s="7"/>
      <c r="BT3" s="8">
        <f>SUM(BH3:BS3)</f>
        <v>6483913</v>
      </c>
      <c r="BU3" s="7"/>
      <c r="BX3">
        <v>165.142</v>
      </c>
      <c r="BY3">
        <v>145.64400000000001</v>
      </c>
      <c r="BZ3">
        <v>103.264</v>
      </c>
      <c r="CA3">
        <v>68.492999999999995</v>
      </c>
      <c r="CB3">
        <v>26.733000000000001</v>
      </c>
      <c r="CC3">
        <v>0</v>
      </c>
      <c r="CD3">
        <v>0</v>
      </c>
      <c r="CE3">
        <v>0</v>
      </c>
      <c r="CF3">
        <v>26.613</v>
      </c>
      <c r="CG3">
        <v>66.653999999999996</v>
      </c>
      <c r="CJ3" s="13"/>
      <c r="CK3" s="13"/>
      <c r="CL3" s="13"/>
      <c r="CM3" s="13"/>
      <c r="CN3" s="13"/>
      <c r="CO3" s="13"/>
      <c r="CP3" s="13"/>
      <c r="CQ3" s="13"/>
    </row>
    <row r="4" spans="1:95" x14ac:dyDescent="0.3">
      <c r="A4" s="1">
        <f>A3+1</f>
        <v>3502</v>
      </c>
      <c r="B4" s="1" t="s">
        <v>17</v>
      </c>
      <c r="C4" s="6" t="s">
        <v>15</v>
      </c>
      <c r="D4" s="6" t="s">
        <v>16</v>
      </c>
      <c r="E4" s="7">
        <v>8433.89</v>
      </c>
      <c r="F4" s="7">
        <v>9090.23</v>
      </c>
      <c r="G4" s="7">
        <v>231.71</v>
      </c>
      <c r="H4" s="7">
        <v>185.14</v>
      </c>
      <c r="I4" s="7">
        <v>154.68</v>
      </c>
      <c r="J4" s="7">
        <v>97.33</v>
      </c>
      <c r="K4" s="7">
        <v>38.72</v>
      </c>
      <c r="L4" s="7"/>
      <c r="M4" s="7"/>
      <c r="N4" s="7"/>
      <c r="O4" s="7">
        <v>38.54</v>
      </c>
      <c r="P4" s="7">
        <v>102.31</v>
      </c>
      <c r="Q4" s="7">
        <v>170.35</v>
      </c>
      <c r="R4" s="7">
        <v>219.26</v>
      </c>
      <c r="S4" s="8">
        <f t="shared" ref="S4:S68" si="0">SUM(G4:R4)</f>
        <v>1238.04</v>
      </c>
      <c r="T4" s="9">
        <f t="shared" ref="T4:T69" si="1">ROUND(E4*G4*1.18,2)</f>
        <v>2305975.65</v>
      </c>
      <c r="U4" s="9">
        <f t="shared" ref="U4:U69" si="2">ROUND(E4*H4*1.18,2)</f>
        <v>1842511.47</v>
      </c>
      <c r="V4" s="9">
        <f t="shared" ref="V4:V69" si="3">ROUND(E4*I4*1.18,2)</f>
        <v>1539373.84</v>
      </c>
      <c r="W4" s="9">
        <f t="shared" ref="W4:W69" si="4">ROUND(E4*J4*1.18,2)</f>
        <v>968627.21</v>
      </c>
      <c r="X4" s="9">
        <f t="shared" ref="X4:X69" si="5">ROUND(E4*K4*1.18,2)</f>
        <v>385341.06</v>
      </c>
      <c r="Y4" s="9">
        <f t="shared" ref="Y4:Y69" si="6">ROUND(E4*L4*1.18,2)</f>
        <v>0</v>
      </c>
      <c r="Z4" s="9">
        <f t="shared" ref="Z4:Z69" si="7">ROUND(F4*M4*1.18,2)</f>
        <v>0</v>
      </c>
      <c r="AA4" s="9">
        <f t="shared" ref="AA4:AA69" si="8">ROUND(F4*N4*1.18,2)</f>
        <v>0</v>
      </c>
      <c r="AB4" s="9">
        <f t="shared" ref="AB4:AB69" si="9">ROUND(F4*O4*1.18,2)</f>
        <v>413398.21</v>
      </c>
      <c r="AC4" s="9">
        <f t="shared" ref="AC4:AC69" si="10">ROUND(F4*P4*1.18,2)</f>
        <v>1097425.29</v>
      </c>
      <c r="AD4" s="9">
        <f t="shared" ref="AD4:AD69" si="11">ROUND(F4*Q4*1.18,2)</f>
        <v>1827254.4</v>
      </c>
      <c r="AE4" s="9">
        <f t="shared" ref="AE4:AE69" si="12">ROUND(F4*R4*1.18,2)</f>
        <v>2351886.12</v>
      </c>
      <c r="AF4" s="8">
        <f t="shared" ref="AF4:AF69" si="13">SUM(T4:AE4)</f>
        <v>12731793.25</v>
      </c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8">
        <f t="shared" ref="AT4:AT69" si="14">SUM(AH4:AS4)</f>
        <v>0</v>
      </c>
      <c r="AU4" s="9">
        <f t="shared" ref="AU4:AU69" si="15">ROUND(E4*AH4,2)</f>
        <v>0</v>
      </c>
      <c r="AV4" s="9">
        <f t="shared" ref="AV4:AV69" si="16">ROUND(E4*AI4,2)</f>
        <v>0</v>
      </c>
      <c r="AW4" s="9">
        <f t="shared" ref="AW4:AW69" si="17">ROUND(E4*AJ4,2)</f>
        <v>0</v>
      </c>
      <c r="AX4" s="9">
        <f t="shared" ref="AX4:AX69" si="18">ROUND(E4*AK4,2)</f>
        <v>0</v>
      </c>
      <c r="AY4" s="9">
        <f t="shared" ref="AY4:AY69" si="19">ROUND(E4*AL4,2)</f>
        <v>0</v>
      </c>
      <c r="AZ4" s="9">
        <f t="shared" ref="AZ4:AZ69" si="20">ROUND(E4*AM4,2)</f>
        <v>0</v>
      </c>
      <c r="BA4" s="9">
        <f t="shared" ref="BA4:BA69" si="21">ROUND(F4*AN4,2)</f>
        <v>0</v>
      </c>
      <c r="BB4" s="9">
        <f t="shared" ref="BB4:BB69" si="22">ROUND(F4*AO4,2)</f>
        <v>0</v>
      </c>
      <c r="BC4" s="9">
        <f t="shared" ref="BC4:BC69" si="23">ROUND(F4*AP4,2)</f>
        <v>0</v>
      </c>
      <c r="BD4" s="9">
        <f t="shared" ref="BD4:BD69" si="24">ROUND(F4*AQ4,2)</f>
        <v>0</v>
      </c>
      <c r="BE4" s="9">
        <f t="shared" ref="BE4:BE69" si="25">ROUND(F4*AR4,2)</f>
        <v>0</v>
      </c>
      <c r="BF4" s="9">
        <f t="shared" ref="BF4:BF69" si="26">ROUND(F4*AS4,2)</f>
        <v>0</v>
      </c>
      <c r="BG4" s="8">
        <f t="shared" ref="BG4:BG69" si="27">SUM(AU4:BF4)</f>
        <v>0</v>
      </c>
      <c r="BH4" s="7">
        <f>ROUND(BX4*E4*1.18*1.1,0)</f>
        <v>2928253</v>
      </c>
      <c r="BI4" s="7">
        <f t="shared" ref="BI4:BI10" si="28">ROUND(BY4*E4*1.18*1.1,0)</f>
        <v>2525889</v>
      </c>
      <c r="BJ4" s="7">
        <v>2480903</v>
      </c>
      <c r="BK4" s="7">
        <v>776788</v>
      </c>
      <c r="BL4" s="7"/>
      <c r="BM4" s="7">
        <f t="shared" ref="BM4:BM10" si="29">ROUND(CC4*E4*1.18*1.1,0)</f>
        <v>0</v>
      </c>
      <c r="BN4" s="7">
        <f t="shared" ref="BN4:BN10" si="30">ROUND(CD4*E4*1.18*1.1,0)</f>
        <v>0</v>
      </c>
      <c r="BO4" s="7">
        <v>150000</v>
      </c>
      <c r="BP4" s="7">
        <f t="shared" ref="BP4:BP10" si="31">ROUND(CF4*E4*1.18,0)</f>
        <v>444157</v>
      </c>
      <c r="BQ4" s="7"/>
      <c r="BR4" s="7">
        <v>1250691</v>
      </c>
      <c r="BS4" s="7"/>
      <c r="BT4" s="8">
        <f t="shared" ref="BT4:BT69" si="32">SUM(BH4:BS4)</f>
        <v>10556681</v>
      </c>
      <c r="BU4" s="7"/>
      <c r="BX4">
        <v>267.48899999999998</v>
      </c>
      <c r="BY4">
        <v>230.73400000000001</v>
      </c>
      <c r="BZ4">
        <v>170.58</v>
      </c>
      <c r="CA4">
        <v>104.39</v>
      </c>
      <c r="CB4">
        <v>44.16</v>
      </c>
      <c r="CC4">
        <v>0</v>
      </c>
      <c r="CD4">
        <v>0</v>
      </c>
      <c r="CE4">
        <v>0</v>
      </c>
      <c r="CF4">
        <v>44.63</v>
      </c>
      <c r="CG4">
        <v>104.56</v>
      </c>
      <c r="CJ4" s="13"/>
      <c r="CK4" s="13"/>
      <c r="CL4" s="13"/>
      <c r="CM4" s="13"/>
      <c r="CN4" s="13"/>
      <c r="CO4" s="13"/>
      <c r="CP4" s="13"/>
      <c r="CQ4" s="13"/>
    </row>
    <row r="5" spans="1:95" x14ac:dyDescent="0.3">
      <c r="A5" s="1">
        <f t="shared" ref="A5:A37" si="33">A4+1</f>
        <v>3503</v>
      </c>
      <c r="B5" s="1" t="s">
        <v>18</v>
      </c>
      <c r="C5" s="6"/>
      <c r="D5" s="6"/>
      <c r="E5" s="7">
        <v>6984.03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>
        <f t="shared" si="0"/>
        <v>0</v>
      </c>
      <c r="T5" s="9">
        <f t="shared" si="1"/>
        <v>0</v>
      </c>
      <c r="U5" s="9">
        <f t="shared" si="2"/>
        <v>0</v>
      </c>
      <c r="V5" s="9">
        <f t="shared" si="3"/>
        <v>0</v>
      </c>
      <c r="W5" s="9">
        <f t="shared" si="4"/>
        <v>0</v>
      </c>
      <c r="X5" s="9">
        <f t="shared" si="5"/>
        <v>0</v>
      </c>
      <c r="Y5" s="9">
        <f t="shared" si="6"/>
        <v>0</v>
      </c>
      <c r="Z5" s="9">
        <f t="shared" si="7"/>
        <v>0</v>
      </c>
      <c r="AA5" s="9">
        <f t="shared" si="8"/>
        <v>0</v>
      </c>
      <c r="AB5" s="9">
        <f t="shared" si="9"/>
        <v>0</v>
      </c>
      <c r="AC5" s="9">
        <f t="shared" si="10"/>
        <v>0</v>
      </c>
      <c r="AD5" s="9">
        <f t="shared" si="11"/>
        <v>0</v>
      </c>
      <c r="AE5" s="9">
        <f t="shared" si="12"/>
        <v>0</v>
      </c>
      <c r="AF5" s="8">
        <f t="shared" si="13"/>
        <v>0</v>
      </c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8">
        <f t="shared" si="14"/>
        <v>0</v>
      </c>
      <c r="AU5" s="9">
        <f t="shared" si="15"/>
        <v>0</v>
      </c>
      <c r="AV5" s="9">
        <f t="shared" si="16"/>
        <v>0</v>
      </c>
      <c r="AW5" s="9">
        <f t="shared" si="17"/>
        <v>0</v>
      </c>
      <c r="AX5" s="9">
        <f t="shared" si="18"/>
        <v>0</v>
      </c>
      <c r="AY5" s="9">
        <f t="shared" si="19"/>
        <v>0</v>
      </c>
      <c r="AZ5" s="9">
        <f t="shared" si="20"/>
        <v>0</v>
      </c>
      <c r="BA5" s="9">
        <f t="shared" si="21"/>
        <v>0</v>
      </c>
      <c r="BB5" s="9">
        <f t="shared" si="22"/>
        <v>0</v>
      </c>
      <c r="BC5" s="9">
        <f t="shared" si="23"/>
        <v>0</v>
      </c>
      <c r="BD5" s="9">
        <f t="shared" si="24"/>
        <v>0</v>
      </c>
      <c r="BE5" s="9">
        <f t="shared" si="25"/>
        <v>0</v>
      </c>
      <c r="BF5" s="9">
        <f t="shared" si="26"/>
        <v>0</v>
      </c>
      <c r="BG5" s="8">
        <f t="shared" si="27"/>
        <v>0</v>
      </c>
      <c r="BH5" s="7">
        <f t="shared" ref="BH5:BH9" si="34">ROUND(BX5*E5*1.18*1.1,0)</f>
        <v>1256175</v>
      </c>
      <c r="BI5" s="7">
        <f t="shared" si="28"/>
        <v>1247109</v>
      </c>
      <c r="BJ5" s="7">
        <v>968843</v>
      </c>
      <c r="BK5" s="7">
        <v>469976</v>
      </c>
      <c r="BL5" s="7"/>
      <c r="BM5" s="7">
        <f t="shared" si="29"/>
        <v>0</v>
      </c>
      <c r="BN5" s="7">
        <f t="shared" si="30"/>
        <v>0</v>
      </c>
      <c r="BO5" s="7">
        <f t="shared" ref="BO5:BO10" si="35">ROUND(CE5*E5*1.18*1.1,0)</f>
        <v>0</v>
      </c>
      <c r="BP5" s="7">
        <f t="shared" si="31"/>
        <v>257206</v>
      </c>
      <c r="BQ5" s="7"/>
      <c r="BR5" s="7">
        <v>343429</v>
      </c>
      <c r="BS5" s="7"/>
      <c r="BT5" s="8">
        <f t="shared" si="32"/>
        <v>4542738</v>
      </c>
      <c r="BU5" s="7"/>
      <c r="BX5">
        <v>138.57</v>
      </c>
      <c r="BY5">
        <v>137.57</v>
      </c>
      <c r="BZ5">
        <v>88.29</v>
      </c>
      <c r="CA5">
        <v>76.27</v>
      </c>
      <c r="CB5">
        <v>29.85</v>
      </c>
      <c r="CC5">
        <v>0</v>
      </c>
      <c r="CD5">
        <v>0</v>
      </c>
      <c r="CE5">
        <v>0</v>
      </c>
      <c r="CF5">
        <v>31.21</v>
      </c>
      <c r="CG5">
        <v>59.22</v>
      </c>
      <c r="CJ5" s="13"/>
      <c r="CK5" s="13"/>
      <c r="CL5" s="13"/>
      <c r="CM5" s="13"/>
      <c r="CN5" s="13"/>
      <c r="CO5" s="13"/>
      <c r="CP5" s="13"/>
      <c r="CQ5" s="13"/>
    </row>
    <row r="6" spans="1:95" x14ac:dyDescent="0.3">
      <c r="A6" s="1">
        <f t="shared" si="33"/>
        <v>3504</v>
      </c>
      <c r="B6" s="1" t="s">
        <v>19</v>
      </c>
      <c r="C6" s="6" t="s">
        <v>15</v>
      </c>
      <c r="D6" s="6" t="s">
        <v>16</v>
      </c>
      <c r="E6" s="7">
        <v>7285.4</v>
      </c>
      <c r="F6" s="7">
        <v>7480.8</v>
      </c>
      <c r="G6" s="7">
        <v>84.57</v>
      </c>
      <c r="H6" s="7">
        <v>67.430000000000007</v>
      </c>
      <c r="I6" s="7">
        <v>55.96</v>
      </c>
      <c r="J6" s="7">
        <v>34.71</v>
      </c>
      <c r="K6" s="7">
        <v>13.37</v>
      </c>
      <c r="L6" s="7">
        <v>0</v>
      </c>
      <c r="M6" s="7">
        <v>0</v>
      </c>
      <c r="N6" s="7">
        <v>0</v>
      </c>
      <c r="O6" s="7">
        <v>13.31</v>
      </c>
      <c r="P6" s="7">
        <v>36.5</v>
      </c>
      <c r="Q6" s="7">
        <v>61.84</v>
      </c>
      <c r="R6" s="7">
        <v>79.959999999999994</v>
      </c>
      <c r="S6" s="8">
        <f t="shared" si="0"/>
        <v>447.65000000000003</v>
      </c>
      <c r="T6" s="9">
        <f t="shared" si="1"/>
        <v>727029.01</v>
      </c>
      <c r="U6" s="9">
        <f t="shared" si="2"/>
        <v>579680.34</v>
      </c>
      <c r="V6" s="9">
        <f t="shared" si="3"/>
        <v>481075.36</v>
      </c>
      <c r="W6" s="9">
        <f t="shared" si="4"/>
        <v>298393.96000000002</v>
      </c>
      <c r="X6" s="9">
        <f t="shared" si="5"/>
        <v>114938.84</v>
      </c>
      <c r="Y6" s="9">
        <f t="shared" si="6"/>
        <v>0</v>
      </c>
      <c r="Z6" s="9">
        <f t="shared" si="7"/>
        <v>0</v>
      </c>
      <c r="AA6" s="9">
        <f t="shared" si="8"/>
        <v>0</v>
      </c>
      <c r="AB6" s="9">
        <f t="shared" si="9"/>
        <v>117491.95</v>
      </c>
      <c r="AC6" s="9">
        <f t="shared" si="10"/>
        <v>322198.06</v>
      </c>
      <c r="AD6" s="9">
        <f t="shared" si="11"/>
        <v>545882.94999999995</v>
      </c>
      <c r="AE6" s="9">
        <f t="shared" si="12"/>
        <v>705834.43</v>
      </c>
      <c r="AF6" s="8">
        <f t="shared" si="13"/>
        <v>3892524.9</v>
      </c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8">
        <f t="shared" si="14"/>
        <v>0</v>
      </c>
      <c r="AU6" s="9">
        <f t="shared" si="15"/>
        <v>0</v>
      </c>
      <c r="AV6" s="9">
        <f t="shared" si="16"/>
        <v>0</v>
      </c>
      <c r="AW6" s="9">
        <f t="shared" si="17"/>
        <v>0</v>
      </c>
      <c r="AX6" s="9">
        <f t="shared" si="18"/>
        <v>0</v>
      </c>
      <c r="AY6" s="9">
        <f t="shared" si="19"/>
        <v>0</v>
      </c>
      <c r="AZ6" s="9">
        <f t="shared" si="20"/>
        <v>0</v>
      </c>
      <c r="BA6" s="9">
        <f t="shared" si="21"/>
        <v>0</v>
      </c>
      <c r="BB6" s="9">
        <f t="shared" si="22"/>
        <v>0</v>
      </c>
      <c r="BC6" s="9">
        <f t="shared" si="23"/>
        <v>0</v>
      </c>
      <c r="BD6" s="9">
        <f t="shared" si="24"/>
        <v>0</v>
      </c>
      <c r="BE6" s="9">
        <f t="shared" si="25"/>
        <v>0</v>
      </c>
      <c r="BF6" s="9">
        <f t="shared" si="26"/>
        <v>0</v>
      </c>
      <c r="BG6" s="8">
        <f t="shared" si="27"/>
        <v>0</v>
      </c>
      <c r="BH6" s="7">
        <f t="shared" si="34"/>
        <v>818739</v>
      </c>
      <c r="BI6" s="7">
        <f t="shared" si="28"/>
        <v>728809</v>
      </c>
      <c r="BJ6" s="7">
        <v>673741</v>
      </c>
      <c r="BK6" s="7">
        <v>255059</v>
      </c>
      <c r="BL6" s="7"/>
      <c r="BM6" s="7">
        <f t="shared" si="29"/>
        <v>0</v>
      </c>
      <c r="BN6" s="7">
        <f t="shared" si="30"/>
        <v>0</v>
      </c>
      <c r="BO6" s="7">
        <f t="shared" si="35"/>
        <v>0</v>
      </c>
      <c r="BP6" s="7">
        <f t="shared" si="31"/>
        <v>177437</v>
      </c>
      <c r="BQ6" s="7"/>
      <c r="BR6" s="7">
        <v>228950</v>
      </c>
      <c r="BS6" s="7"/>
      <c r="BT6" s="8">
        <f t="shared" si="32"/>
        <v>2882735</v>
      </c>
      <c r="BU6" s="7"/>
      <c r="BX6">
        <v>86.58</v>
      </c>
      <c r="BY6">
        <v>77.069999999999993</v>
      </c>
      <c r="BZ6">
        <v>59.37</v>
      </c>
      <c r="CA6">
        <v>39.68</v>
      </c>
      <c r="CB6">
        <v>18.21</v>
      </c>
      <c r="CC6">
        <v>0</v>
      </c>
      <c r="CD6">
        <v>0</v>
      </c>
      <c r="CE6">
        <v>0</v>
      </c>
      <c r="CF6">
        <v>20.64</v>
      </c>
      <c r="CG6">
        <v>41.06</v>
      </c>
      <c r="CJ6" s="13"/>
      <c r="CK6" s="13"/>
      <c r="CL6" s="13"/>
      <c r="CM6" s="13"/>
      <c r="CN6" s="13"/>
      <c r="CO6" s="13"/>
      <c r="CP6" s="13"/>
      <c r="CQ6" s="13"/>
    </row>
    <row r="7" spans="1:95" x14ac:dyDescent="0.3">
      <c r="A7" s="1">
        <f t="shared" si="33"/>
        <v>3505</v>
      </c>
      <c r="B7" s="1" t="s">
        <v>20</v>
      </c>
      <c r="C7" s="6" t="s">
        <v>15</v>
      </c>
      <c r="D7" s="6" t="s">
        <v>16</v>
      </c>
      <c r="E7" s="7">
        <v>8430.0400000000009</v>
      </c>
      <c r="F7" s="7">
        <v>9078.91</v>
      </c>
      <c r="G7" s="7">
        <v>167.262</v>
      </c>
      <c r="H7" s="7">
        <v>133.69399999999999</v>
      </c>
      <c r="I7" s="7">
        <v>111.79600000000001</v>
      </c>
      <c r="J7" s="7">
        <v>70.542000000000002</v>
      </c>
      <c r="K7" s="7">
        <v>28.245999999999999</v>
      </c>
      <c r="L7" s="7">
        <v>0</v>
      </c>
      <c r="M7" s="7">
        <v>0</v>
      </c>
      <c r="N7" s="7">
        <v>0</v>
      </c>
      <c r="O7" s="7">
        <v>28.076000000000001</v>
      </c>
      <c r="P7" s="7">
        <v>74.105999999999995</v>
      </c>
      <c r="Q7" s="7">
        <v>123.092</v>
      </c>
      <c r="R7" s="7">
        <v>158.286</v>
      </c>
      <c r="S7" s="8">
        <f t="shared" si="0"/>
        <v>895.09999999999991</v>
      </c>
      <c r="T7" s="9">
        <f t="shared" si="1"/>
        <v>1663829.91</v>
      </c>
      <c r="U7" s="9">
        <f t="shared" si="2"/>
        <v>1329914.01</v>
      </c>
      <c r="V7" s="9">
        <f t="shared" si="3"/>
        <v>1112084.81</v>
      </c>
      <c r="W7" s="9">
        <f t="shared" si="4"/>
        <v>701712.82</v>
      </c>
      <c r="X7" s="9">
        <f t="shared" si="5"/>
        <v>280975.59000000003</v>
      </c>
      <c r="Y7" s="9">
        <f t="shared" si="6"/>
        <v>0</v>
      </c>
      <c r="Z7" s="9">
        <f t="shared" si="7"/>
        <v>0</v>
      </c>
      <c r="AA7" s="9">
        <f t="shared" si="8"/>
        <v>0</v>
      </c>
      <c r="AB7" s="9">
        <f t="shared" si="9"/>
        <v>300781.38</v>
      </c>
      <c r="AC7" s="9">
        <f t="shared" si="10"/>
        <v>793906.01</v>
      </c>
      <c r="AD7" s="9">
        <f t="shared" si="11"/>
        <v>1318698.6000000001</v>
      </c>
      <c r="AE7" s="9">
        <f t="shared" si="12"/>
        <v>1695735.93</v>
      </c>
      <c r="AF7" s="8">
        <f t="shared" si="13"/>
        <v>9197639.0599999987</v>
      </c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8">
        <f t="shared" si="14"/>
        <v>0</v>
      </c>
      <c r="AU7" s="9">
        <f t="shared" si="15"/>
        <v>0</v>
      </c>
      <c r="AV7" s="9">
        <f t="shared" si="16"/>
        <v>0</v>
      </c>
      <c r="AW7" s="9">
        <f t="shared" si="17"/>
        <v>0</v>
      </c>
      <c r="AX7" s="9">
        <f t="shared" si="18"/>
        <v>0</v>
      </c>
      <c r="AY7" s="9">
        <f t="shared" si="19"/>
        <v>0</v>
      </c>
      <c r="AZ7" s="9">
        <f t="shared" si="20"/>
        <v>0</v>
      </c>
      <c r="BA7" s="9">
        <f t="shared" si="21"/>
        <v>0</v>
      </c>
      <c r="BB7" s="9">
        <f t="shared" si="22"/>
        <v>0</v>
      </c>
      <c r="BC7" s="9">
        <f t="shared" si="23"/>
        <v>0</v>
      </c>
      <c r="BD7" s="9">
        <f t="shared" si="24"/>
        <v>0</v>
      </c>
      <c r="BE7" s="9">
        <f t="shared" si="25"/>
        <v>0</v>
      </c>
      <c r="BF7" s="9">
        <f t="shared" si="26"/>
        <v>0</v>
      </c>
      <c r="BG7" s="8">
        <f t="shared" si="27"/>
        <v>0</v>
      </c>
      <c r="BH7" s="7">
        <f t="shared" si="34"/>
        <v>1380686</v>
      </c>
      <c r="BI7" s="7">
        <f t="shared" si="28"/>
        <v>1196200</v>
      </c>
      <c r="BJ7" s="7">
        <v>1566242</v>
      </c>
      <c r="BK7" s="7">
        <v>525705</v>
      </c>
      <c r="BL7" s="7"/>
      <c r="BM7" s="7">
        <f t="shared" si="29"/>
        <v>0</v>
      </c>
      <c r="BN7" s="7">
        <f t="shared" si="30"/>
        <v>0</v>
      </c>
      <c r="BO7" s="7">
        <f t="shared" si="35"/>
        <v>0</v>
      </c>
      <c r="BP7" s="7">
        <f t="shared" si="31"/>
        <v>278827</v>
      </c>
      <c r="BQ7" s="7"/>
      <c r="BR7" s="7">
        <v>691876</v>
      </c>
      <c r="BS7" s="7"/>
      <c r="BT7" s="8">
        <f t="shared" si="32"/>
        <v>5639536</v>
      </c>
      <c r="BU7" s="7"/>
      <c r="BX7">
        <v>126.18</v>
      </c>
      <c r="BY7">
        <v>109.32</v>
      </c>
      <c r="BZ7">
        <v>112.12</v>
      </c>
      <c r="CA7">
        <v>70.680000000000007</v>
      </c>
      <c r="CB7">
        <v>23.01</v>
      </c>
      <c r="CC7">
        <v>0</v>
      </c>
      <c r="CD7">
        <v>0</v>
      </c>
      <c r="CE7">
        <v>0</v>
      </c>
      <c r="CF7">
        <v>28.03</v>
      </c>
      <c r="CG7">
        <v>53.923000000000002</v>
      </c>
      <c r="CJ7" s="13"/>
      <c r="CK7" s="13"/>
      <c r="CL7" s="13"/>
      <c r="CM7" s="13"/>
      <c r="CN7" s="13"/>
      <c r="CO7" s="13"/>
      <c r="CP7" s="13"/>
      <c r="CQ7" s="13"/>
    </row>
    <row r="8" spans="1:95" x14ac:dyDescent="0.3">
      <c r="A8" s="1">
        <f t="shared" si="33"/>
        <v>3506</v>
      </c>
      <c r="B8" s="1" t="s">
        <v>21</v>
      </c>
      <c r="C8" s="6" t="s">
        <v>15</v>
      </c>
      <c r="D8" s="6"/>
      <c r="E8" s="7">
        <v>10170.780000000001</v>
      </c>
      <c r="F8" s="7">
        <v>10908.21</v>
      </c>
      <c r="G8" s="7">
        <v>236.72</v>
      </c>
      <c r="H8" s="7">
        <v>189.31</v>
      </c>
      <c r="I8" s="7">
        <v>158.54</v>
      </c>
      <c r="J8" s="7">
        <v>100.36</v>
      </c>
      <c r="K8" s="7">
        <v>40.42</v>
      </c>
      <c r="L8" s="7"/>
      <c r="M8" s="7"/>
      <c r="N8" s="7"/>
      <c r="O8" s="7">
        <v>40.229999999999997</v>
      </c>
      <c r="P8" s="7">
        <v>105.43</v>
      </c>
      <c r="Q8" s="7">
        <v>174.41</v>
      </c>
      <c r="R8" s="7">
        <v>224.04</v>
      </c>
      <c r="S8" s="8">
        <f t="shared" si="0"/>
        <v>1269.46</v>
      </c>
      <c r="T8" s="9">
        <f t="shared" si="1"/>
        <v>2840999.91</v>
      </c>
      <c r="U8" s="9">
        <f t="shared" si="2"/>
        <v>2272007.83</v>
      </c>
      <c r="V8" s="9">
        <f t="shared" si="3"/>
        <v>1902721.04</v>
      </c>
      <c r="W8" s="9">
        <f t="shared" si="4"/>
        <v>1204472.5900000001</v>
      </c>
      <c r="X8" s="9">
        <f t="shared" si="5"/>
        <v>485101.45</v>
      </c>
      <c r="Y8" s="9">
        <f t="shared" si="6"/>
        <v>0</v>
      </c>
      <c r="Z8" s="9">
        <f t="shared" si="7"/>
        <v>0</v>
      </c>
      <c r="AA8" s="9">
        <f t="shared" si="8"/>
        <v>0</v>
      </c>
      <c r="AB8" s="9">
        <f t="shared" si="9"/>
        <v>517828</v>
      </c>
      <c r="AC8" s="9">
        <f t="shared" si="10"/>
        <v>1357062.04</v>
      </c>
      <c r="AD8" s="9">
        <f t="shared" si="11"/>
        <v>2244951.0699999998</v>
      </c>
      <c r="AE8" s="9">
        <f t="shared" si="12"/>
        <v>2883772.93</v>
      </c>
      <c r="AF8" s="8">
        <f t="shared" si="13"/>
        <v>15708916.859999999</v>
      </c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8">
        <f t="shared" si="14"/>
        <v>0</v>
      </c>
      <c r="AU8" s="9">
        <f t="shared" si="15"/>
        <v>0</v>
      </c>
      <c r="AV8" s="9">
        <f t="shared" si="16"/>
        <v>0</v>
      </c>
      <c r="AW8" s="9">
        <f t="shared" si="17"/>
        <v>0</v>
      </c>
      <c r="AX8" s="9">
        <f t="shared" si="18"/>
        <v>0</v>
      </c>
      <c r="AY8" s="9">
        <f t="shared" si="19"/>
        <v>0</v>
      </c>
      <c r="AZ8" s="9">
        <f t="shared" si="20"/>
        <v>0</v>
      </c>
      <c r="BA8" s="9">
        <f t="shared" si="21"/>
        <v>0</v>
      </c>
      <c r="BB8" s="9">
        <f t="shared" si="22"/>
        <v>0</v>
      </c>
      <c r="BC8" s="9">
        <f t="shared" si="23"/>
        <v>0</v>
      </c>
      <c r="BD8" s="9">
        <f t="shared" si="24"/>
        <v>0</v>
      </c>
      <c r="BE8" s="9">
        <f t="shared" si="25"/>
        <v>0</v>
      </c>
      <c r="BF8" s="9">
        <f t="shared" si="26"/>
        <v>0</v>
      </c>
      <c r="BG8" s="8">
        <f t="shared" si="27"/>
        <v>0</v>
      </c>
      <c r="BH8" s="7">
        <f t="shared" si="34"/>
        <v>2712548</v>
      </c>
      <c r="BI8" s="7">
        <f t="shared" si="28"/>
        <v>2630565</v>
      </c>
      <c r="BJ8" s="7">
        <v>2516535</v>
      </c>
      <c r="BK8" s="7">
        <v>929044</v>
      </c>
      <c r="BL8" s="7"/>
      <c r="BM8" s="7">
        <f t="shared" si="29"/>
        <v>0</v>
      </c>
      <c r="BN8" s="7">
        <f t="shared" si="30"/>
        <v>0</v>
      </c>
      <c r="BO8" s="7">
        <v>150000</v>
      </c>
      <c r="BP8" s="7">
        <f t="shared" si="31"/>
        <v>490862</v>
      </c>
      <c r="BQ8" s="7"/>
      <c r="BR8" s="7">
        <v>1139241</v>
      </c>
      <c r="BS8" s="7"/>
      <c r="BT8" s="8">
        <f t="shared" si="32"/>
        <v>10568795</v>
      </c>
      <c r="BU8" s="7"/>
      <c r="BX8">
        <v>205.47</v>
      </c>
      <c r="BY8">
        <v>199.26</v>
      </c>
      <c r="BZ8">
        <v>148.29</v>
      </c>
      <c r="CA8">
        <v>103.53</v>
      </c>
      <c r="CB8">
        <v>49.58</v>
      </c>
      <c r="CC8">
        <v>0</v>
      </c>
      <c r="CD8">
        <v>0</v>
      </c>
      <c r="CE8">
        <v>0</v>
      </c>
      <c r="CF8">
        <v>40.9</v>
      </c>
      <c r="CG8">
        <v>0</v>
      </c>
      <c r="CJ8" s="13"/>
      <c r="CK8" s="13"/>
      <c r="CL8" s="13"/>
      <c r="CM8" s="13"/>
      <c r="CN8" s="13"/>
      <c r="CO8" s="13"/>
      <c r="CP8" s="13"/>
      <c r="CQ8" s="13"/>
    </row>
    <row r="9" spans="1:95" x14ac:dyDescent="0.3">
      <c r="A9" s="1">
        <f t="shared" si="33"/>
        <v>3507</v>
      </c>
      <c r="B9" s="1" t="s">
        <v>22</v>
      </c>
      <c r="C9" s="6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>
        <f t="shared" si="0"/>
        <v>0</v>
      </c>
      <c r="T9" s="9">
        <f t="shared" si="1"/>
        <v>0</v>
      </c>
      <c r="U9" s="9">
        <f t="shared" si="2"/>
        <v>0</v>
      </c>
      <c r="V9" s="9">
        <f t="shared" si="3"/>
        <v>0</v>
      </c>
      <c r="W9" s="9">
        <f t="shared" si="4"/>
        <v>0</v>
      </c>
      <c r="X9" s="9">
        <f t="shared" si="5"/>
        <v>0</v>
      </c>
      <c r="Y9" s="9">
        <f t="shared" si="6"/>
        <v>0</v>
      </c>
      <c r="Z9" s="9">
        <f t="shared" si="7"/>
        <v>0</v>
      </c>
      <c r="AA9" s="9">
        <f t="shared" si="8"/>
        <v>0</v>
      </c>
      <c r="AB9" s="9">
        <f t="shared" si="9"/>
        <v>0</v>
      </c>
      <c r="AC9" s="9">
        <f t="shared" si="10"/>
        <v>0</v>
      </c>
      <c r="AD9" s="9">
        <f t="shared" si="11"/>
        <v>0</v>
      </c>
      <c r="AE9" s="9">
        <f t="shared" si="12"/>
        <v>0</v>
      </c>
      <c r="AF9" s="8">
        <f t="shared" si="13"/>
        <v>0</v>
      </c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8">
        <f t="shared" si="14"/>
        <v>0</v>
      </c>
      <c r="AU9" s="9">
        <f t="shared" si="15"/>
        <v>0</v>
      </c>
      <c r="AV9" s="9">
        <f t="shared" si="16"/>
        <v>0</v>
      </c>
      <c r="AW9" s="9">
        <f t="shared" si="17"/>
        <v>0</v>
      </c>
      <c r="AX9" s="9">
        <f t="shared" si="18"/>
        <v>0</v>
      </c>
      <c r="AY9" s="9">
        <f t="shared" si="19"/>
        <v>0</v>
      </c>
      <c r="AZ9" s="9">
        <f t="shared" si="20"/>
        <v>0</v>
      </c>
      <c r="BA9" s="9">
        <f t="shared" si="21"/>
        <v>0</v>
      </c>
      <c r="BB9" s="9">
        <f t="shared" si="22"/>
        <v>0</v>
      </c>
      <c r="BC9" s="9">
        <f t="shared" si="23"/>
        <v>0</v>
      </c>
      <c r="BD9" s="9">
        <f t="shared" si="24"/>
        <v>0</v>
      </c>
      <c r="BE9" s="9">
        <f t="shared" si="25"/>
        <v>0</v>
      </c>
      <c r="BF9" s="9">
        <f t="shared" si="26"/>
        <v>0</v>
      </c>
      <c r="BG9" s="8">
        <f t="shared" si="27"/>
        <v>0</v>
      </c>
      <c r="BH9" s="7">
        <f t="shared" si="34"/>
        <v>0</v>
      </c>
      <c r="BI9" s="7">
        <f t="shared" si="28"/>
        <v>0</v>
      </c>
      <c r="BJ9" s="7">
        <f t="shared" ref="BJ9:BJ10" si="36">ROUND(BZ9*E9*1.18*1.1,0)</f>
        <v>0</v>
      </c>
      <c r="BK9" s="7">
        <f t="shared" ref="BK9" si="37">ROUND(CA9*E9*1.18*1.1,0)</f>
        <v>0</v>
      </c>
      <c r="BL9" s="7"/>
      <c r="BM9" s="7">
        <f t="shared" si="29"/>
        <v>0</v>
      </c>
      <c r="BN9" s="7">
        <f t="shared" si="30"/>
        <v>0</v>
      </c>
      <c r="BO9" s="7">
        <f t="shared" si="35"/>
        <v>0</v>
      </c>
      <c r="BP9" s="7">
        <f t="shared" si="31"/>
        <v>0</v>
      </c>
      <c r="BQ9" s="7"/>
      <c r="BR9" s="7"/>
      <c r="BS9" s="7"/>
      <c r="BT9" s="8">
        <f t="shared" si="32"/>
        <v>0</v>
      </c>
      <c r="BU9" s="7"/>
      <c r="CJ9" s="13"/>
      <c r="CK9" s="13"/>
      <c r="CL9" s="13"/>
      <c r="CM9" s="13"/>
      <c r="CN9" s="13"/>
      <c r="CO9" s="13"/>
      <c r="CP9" s="13"/>
      <c r="CQ9" s="13"/>
    </row>
    <row r="10" spans="1:95" x14ac:dyDescent="0.3">
      <c r="A10" s="1">
        <f t="shared" si="33"/>
        <v>3508</v>
      </c>
      <c r="B10" s="1" t="s">
        <v>23</v>
      </c>
      <c r="C10" s="6"/>
      <c r="D10" s="6"/>
      <c r="E10" s="7">
        <v>8178.69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>
        <f t="shared" si="0"/>
        <v>0</v>
      </c>
      <c r="T10" s="9">
        <f t="shared" si="1"/>
        <v>0</v>
      </c>
      <c r="U10" s="9">
        <f t="shared" si="2"/>
        <v>0</v>
      </c>
      <c r="V10" s="9">
        <f t="shared" si="3"/>
        <v>0</v>
      </c>
      <c r="W10" s="9">
        <f t="shared" si="4"/>
        <v>0</v>
      </c>
      <c r="X10" s="9">
        <f t="shared" si="5"/>
        <v>0</v>
      </c>
      <c r="Y10" s="9">
        <f t="shared" si="6"/>
        <v>0</v>
      </c>
      <c r="Z10" s="9">
        <f t="shared" si="7"/>
        <v>0</v>
      </c>
      <c r="AA10" s="9">
        <f t="shared" si="8"/>
        <v>0</v>
      </c>
      <c r="AB10" s="9">
        <f t="shared" si="9"/>
        <v>0</v>
      </c>
      <c r="AC10" s="9">
        <f t="shared" si="10"/>
        <v>0</v>
      </c>
      <c r="AD10" s="9">
        <f t="shared" si="11"/>
        <v>0</v>
      </c>
      <c r="AE10" s="9">
        <f t="shared" si="12"/>
        <v>0</v>
      </c>
      <c r="AF10" s="8">
        <f t="shared" si="13"/>
        <v>0</v>
      </c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8">
        <f t="shared" si="14"/>
        <v>0</v>
      </c>
      <c r="AU10" s="9">
        <f t="shared" si="15"/>
        <v>0</v>
      </c>
      <c r="AV10" s="9">
        <f t="shared" si="16"/>
        <v>0</v>
      </c>
      <c r="AW10" s="9">
        <f t="shared" si="17"/>
        <v>0</v>
      </c>
      <c r="AX10" s="9">
        <f t="shared" si="18"/>
        <v>0</v>
      </c>
      <c r="AY10" s="9">
        <f t="shared" si="19"/>
        <v>0</v>
      </c>
      <c r="AZ10" s="9">
        <f t="shared" si="20"/>
        <v>0</v>
      </c>
      <c r="BA10" s="9">
        <f t="shared" si="21"/>
        <v>0</v>
      </c>
      <c r="BB10" s="9">
        <f t="shared" si="22"/>
        <v>0</v>
      </c>
      <c r="BC10" s="9">
        <f t="shared" si="23"/>
        <v>0</v>
      </c>
      <c r="BD10" s="9">
        <f t="shared" si="24"/>
        <v>0</v>
      </c>
      <c r="BE10" s="9">
        <f t="shared" si="25"/>
        <v>0</v>
      </c>
      <c r="BF10" s="9">
        <f t="shared" si="26"/>
        <v>0</v>
      </c>
      <c r="BG10" s="8">
        <f t="shared" si="27"/>
        <v>0</v>
      </c>
      <c r="BH10" s="7">
        <f>ROUND(BX10*E10*1.18*1.1,0)-89948</f>
        <v>671215</v>
      </c>
      <c r="BI10" s="7">
        <f t="shared" si="28"/>
        <v>761163</v>
      </c>
      <c r="BJ10" s="7">
        <f t="shared" si="36"/>
        <v>572199</v>
      </c>
      <c r="BK10" s="7">
        <v>268726</v>
      </c>
      <c r="BL10" s="7"/>
      <c r="BM10" s="7">
        <f t="shared" si="29"/>
        <v>0</v>
      </c>
      <c r="BN10" s="7">
        <f t="shared" si="30"/>
        <v>0</v>
      </c>
      <c r="BO10" s="7">
        <f t="shared" si="35"/>
        <v>0</v>
      </c>
      <c r="BP10" s="7">
        <f t="shared" si="31"/>
        <v>201413</v>
      </c>
      <c r="BQ10" s="7"/>
      <c r="BR10" s="7"/>
      <c r="BS10" s="7"/>
      <c r="BT10" s="8">
        <f t="shared" si="32"/>
        <v>2474716</v>
      </c>
      <c r="BU10" s="7"/>
      <c r="BX10">
        <v>71.7</v>
      </c>
      <c r="BY10">
        <v>71.7</v>
      </c>
      <c r="BZ10">
        <v>53.9</v>
      </c>
      <c r="CA10">
        <v>37.24</v>
      </c>
      <c r="CB10">
        <v>14.83</v>
      </c>
      <c r="CC10">
        <v>0</v>
      </c>
      <c r="CD10">
        <v>0</v>
      </c>
      <c r="CE10">
        <v>0</v>
      </c>
      <c r="CF10">
        <v>20.87</v>
      </c>
      <c r="CG10">
        <v>19.37</v>
      </c>
      <c r="CJ10" s="13"/>
      <c r="CK10" s="13"/>
      <c r="CL10" s="13"/>
      <c r="CM10" s="13"/>
      <c r="CN10" s="13"/>
      <c r="CO10" s="13"/>
      <c r="CP10" s="13"/>
      <c r="CQ10" s="13"/>
    </row>
    <row r="11" spans="1:95" x14ac:dyDescent="0.3">
      <c r="A11" s="1">
        <f t="shared" si="33"/>
        <v>3509</v>
      </c>
      <c r="B11" s="1" t="s">
        <v>24</v>
      </c>
      <c r="C11" s="6" t="s">
        <v>25</v>
      </c>
      <c r="D11" s="6"/>
      <c r="E11" s="7">
        <v>9733.77</v>
      </c>
      <c r="F11" s="7">
        <v>10514.03</v>
      </c>
      <c r="G11" s="7">
        <v>36.777000000000001</v>
      </c>
      <c r="H11" s="7">
        <v>29.45</v>
      </c>
      <c r="I11" s="7">
        <v>24.75</v>
      </c>
      <c r="J11" s="7">
        <v>15.81</v>
      </c>
      <c r="K11" s="7">
        <v>6.47</v>
      </c>
      <c r="L11" s="7">
        <v>0</v>
      </c>
      <c r="M11" s="7">
        <v>0</v>
      </c>
      <c r="N11" s="7">
        <v>0</v>
      </c>
      <c r="O11" s="7">
        <v>6.44</v>
      </c>
      <c r="P11" s="7">
        <v>16.59</v>
      </c>
      <c r="Q11" s="7">
        <v>27.19</v>
      </c>
      <c r="R11" s="7">
        <v>34.83</v>
      </c>
      <c r="S11" s="8">
        <f t="shared" si="0"/>
        <v>198.30700000000002</v>
      </c>
      <c r="T11" s="9">
        <f t="shared" si="1"/>
        <v>422415.05</v>
      </c>
      <c r="U11" s="9">
        <f t="shared" si="2"/>
        <v>338258.24</v>
      </c>
      <c r="V11" s="9">
        <f t="shared" si="3"/>
        <v>284274.75</v>
      </c>
      <c r="W11" s="9">
        <f t="shared" si="4"/>
        <v>181591.27</v>
      </c>
      <c r="X11" s="9">
        <f t="shared" si="5"/>
        <v>74313.440000000002</v>
      </c>
      <c r="Y11" s="9">
        <f t="shared" si="6"/>
        <v>0</v>
      </c>
      <c r="Z11" s="9">
        <f t="shared" si="7"/>
        <v>0</v>
      </c>
      <c r="AA11" s="9">
        <f t="shared" si="8"/>
        <v>0</v>
      </c>
      <c r="AB11" s="9">
        <f t="shared" si="9"/>
        <v>79898.22</v>
      </c>
      <c r="AC11" s="9">
        <f t="shared" si="10"/>
        <v>205824.75</v>
      </c>
      <c r="AD11" s="9">
        <f t="shared" si="11"/>
        <v>337334.24</v>
      </c>
      <c r="AE11" s="9">
        <f t="shared" si="12"/>
        <v>432120.32000000001</v>
      </c>
      <c r="AF11" s="8">
        <f t="shared" si="13"/>
        <v>2356030.2799999998</v>
      </c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8">
        <f t="shared" si="14"/>
        <v>0</v>
      </c>
      <c r="AU11" s="9">
        <f t="shared" si="15"/>
        <v>0</v>
      </c>
      <c r="AV11" s="9">
        <f t="shared" si="16"/>
        <v>0</v>
      </c>
      <c r="AW11" s="9">
        <f t="shared" si="17"/>
        <v>0</v>
      </c>
      <c r="AX11" s="9">
        <f t="shared" si="18"/>
        <v>0</v>
      </c>
      <c r="AY11" s="9">
        <f t="shared" si="19"/>
        <v>0</v>
      </c>
      <c r="AZ11" s="9">
        <f t="shared" si="20"/>
        <v>0</v>
      </c>
      <c r="BA11" s="9">
        <f t="shared" si="21"/>
        <v>0</v>
      </c>
      <c r="BB11" s="9">
        <f t="shared" si="22"/>
        <v>0</v>
      </c>
      <c r="BC11" s="9">
        <f t="shared" si="23"/>
        <v>0</v>
      </c>
      <c r="BD11" s="9">
        <f t="shared" si="24"/>
        <v>0</v>
      </c>
      <c r="BE11" s="9">
        <f t="shared" si="25"/>
        <v>0</v>
      </c>
      <c r="BF11" s="9">
        <f t="shared" si="26"/>
        <v>0</v>
      </c>
      <c r="BG11" s="8">
        <f t="shared" si="27"/>
        <v>0</v>
      </c>
      <c r="BH11" s="7">
        <f t="shared" ref="BH11:BM11" si="38">ROUNDUP(T11,0)</f>
        <v>422416</v>
      </c>
      <c r="BI11" s="7">
        <f t="shared" si="38"/>
        <v>338259</v>
      </c>
      <c r="BJ11" s="7">
        <v>422017</v>
      </c>
      <c r="BK11" s="7">
        <f t="shared" si="38"/>
        <v>181592</v>
      </c>
      <c r="BL11" s="7"/>
      <c r="BM11" s="7">
        <f t="shared" si="38"/>
        <v>0</v>
      </c>
      <c r="BN11" s="7">
        <f>ROUNDUP(E11*M11*1.18,0)</f>
        <v>0</v>
      </c>
      <c r="BO11" s="7">
        <f>ROUNDUP(E11*N11*1.18,0)</f>
        <v>0</v>
      </c>
      <c r="BP11" s="7">
        <f>ROUNDUP(E11*O11*1.18,0)</f>
        <v>73969</v>
      </c>
      <c r="BQ11" s="7"/>
      <c r="BR11" s="7">
        <v>280789</v>
      </c>
      <c r="BS11" s="7"/>
      <c r="BT11" s="8">
        <f t="shared" si="32"/>
        <v>1719042</v>
      </c>
      <c r="BU11" s="7"/>
      <c r="BX11">
        <v>36.76</v>
      </c>
      <c r="BY11">
        <v>30.49</v>
      </c>
      <c r="BZ11">
        <v>24.73</v>
      </c>
      <c r="CA11">
        <v>15.79</v>
      </c>
      <c r="CB11">
        <v>6.46</v>
      </c>
      <c r="CC11">
        <v>0</v>
      </c>
      <c r="CD11">
        <v>0</v>
      </c>
      <c r="CE11">
        <v>0</v>
      </c>
      <c r="CF11">
        <v>6.43</v>
      </c>
      <c r="CG11">
        <v>16.574000000000002</v>
      </c>
      <c r="CJ11" s="13"/>
      <c r="CK11" s="13"/>
      <c r="CL11" s="13"/>
      <c r="CM11" s="13"/>
      <c r="CN11" s="13"/>
      <c r="CO11" s="13"/>
      <c r="CP11" s="13"/>
      <c r="CQ11" s="13"/>
    </row>
    <row r="12" spans="1:95" x14ac:dyDescent="0.3">
      <c r="A12" s="1">
        <f t="shared" si="33"/>
        <v>3510</v>
      </c>
      <c r="B12" s="1" t="s">
        <v>26</v>
      </c>
      <c r="C12" s="6" t="s">
        <v>25</v>
      </c>
      <c r="D12" s="6" t="s">
        <v>27</v>
      </c>
      <c r="E12" s="7">
        <v>7370.86</v>
      </c>
      <c r="F12" s="7">
        <v>8017.81</v>
      </c>
      <c r="G12" s="7">
        <v>181.98</v>
      </c>
      <c r="H12" s="7">
        <v>145.11000000000001</v>
      </c>
      <c r="I12" s="7">
        <v>120.53</v>
      </c>
      <c r="J12" s="7">
        <v>74.89</v>
      </c>
      <c r="K12" s="7">
        <v>28.98</v>
      </c>
      <c r="L12" s="7"/>
      <c r="M12" s="7"/>
      <c r="N12" s="7"/>
      <c r="O12" s="7">
        <v>28.83</v>
      </c>
      <c r="P12" s="7">
        <v>78.760000000000005</v>
      </c>
      <c r="Q12" s="7">
        <v>133.15</v>
      </c>
      <c r="R12" s="7">
        <v>172.02</v>
      </c>
      <c r="S12" s="8">
        <f t="shared" si="0"/>
        <v>964.25</v>
      </c>
      <c r="T12" s="9">
        <f t="shared" si="1"/>
        <v>1582791.94</v>
      </c>
      <c r="U12" s="9">
        <f t="shared" si="2"/>
        <v>1262110.8799999999</v>
      </c>
      <c r="V12" s="9">
        <f t="shared" si="3"/>
        <v>1048323.51</v>
      </c>
      <c r="W12" s="9">
        <f t="shared" si="4"/>
        <v>651364.37</v>
      </c>
      <c r="X12" s="9">
        <f t="shared" si="5"/>
        <v>252056.88</v>
      </c>
      <c r="Y12" s="9">
        <f t="shared" si="6"/>
        <v>0</v>
      </c>
      <c r="Z12" s="9">
        <f t="shared" si="7"/>
        <v>0</v>
      </c>
      <c r="AA12" s="9">
        <f t="shared" si="8"/>
        <v>0</v>
      </c>
      <c r="AB12" s="9">
        <f t="shared" si="9"/>
        <v>272761.09000000003</v>
      </c>
      <c r="AC12" s="9">
        <f t="shared" si="10"/>
        <v>745149.6</v>
      </c>
      <c r="AD12" s="9">
        <f t="shared" si="11"/>
        <v>1259734.25</v>
      </c>
      <c r="AE12" s="9">
        <f t="shared" si="12"/>
        <v>1627483.94</v>
      </c>
      <c r="AF12" s="8">
        <f t="shared" si="13"/>
        <v>8701776.459999999</v>
      </c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8">
        <f t="shared" si="14"/>
        <v>0</v>
      </c>
      <c r="AU12" s="9">
        <f t="shared" si="15"/>
        <v>0</v>
      </c>
      <c r="AV12" s="9">
        <f t="shared" si="16"/>
        <v>0</v>
      </c>
      <c r="AW12" s="9">
        <f t="shared" si="17"/>
        <v>0</v>
      </c>
      <c r="AX12" s="9">
        <f t="shared" si="18"/>
        <v>0</v>
      </c>
      <c r="AY12" s="9">
        <f t="shared" si="19"/>
        <v>0</v>
      </c>
      <c r="AZ12" s="9">
        <f t="shared" si="20"/>
        <v>0</v>
      </c>
      <c r="BA12" s="9">
        <f t="shared" si="21"/>
        <v>0</v>
      </c>
      <c r="BB12" s="9">
        <f t="shared" si="22"/>
        <v>0</v>
      </c>
      <c r="BC12" s="9">
        <f t="shared" si="23"/>
        <v>0</v>
      </c>
      <c r="BD12" s="9">
        <f t="shared" si="24"/>
        <v>0</v>
      </c>
      <c r="BE12" s="9">
        <f t="shared" si="25"/>
        <v>0</v>
      </c>
      <c r="BF12" s="9">
        <f t="shared" si="26"/>
        <v>0</v>
      </c>
      <c r="BG12" s="8">
        <f t="shared" si="27"/>
        <v>0</v>
      </c>
      <c r="BH12" s="7">
        <f t="shared" ref="BH12:BH13" si="39">ROUNDUP(T12,0)</f>
        <v>1582792</v>
      </c>
      <c r="BI12" s="7">
        <f t="shared" ref="BI12:BI13" si="40">ROUNDUP(U12,0)</f>
        <v>1262111</v>
      </c>
      <c r="BJ12" s="7">
        <v>1256818</v>
      </c>
      <c r="BK12" s="7">
        <f t="shared" ref="BK12" si="41">ROUNDUP(W12,0)</f>
        <v>651365</v>
      </c>
      <c r="BL12" s="7"/>
      <c r="BM12" s="7">
        <f t="shared" ref="BM12:BM13" si="42">ROUNDUP(Y12,0)</f>
        <v>0</v>
      </c>
      <c r="BN12" s="7">
        <f>ROUNDUP(E12*M12*1.18,0)</f>
        <v>0</v>
      </c>
      <c r="BO12" s="7">
        <f>ROUNDUP(E12*N12*1.18,0)</f>
        <v>0</v>
      </c>
      <c r="BP12" s="7">
        <f>ROUNDUP(E12*O12*1.18,0)</f>
        <v>250753</v>
      </c>
      <c r="BQ12" s="7"/>
      <c r="BR12" s="7">
        <v>425017</v>
      </c>
      <c r="BS12" s="7"/>
      <c r="BT12" s="8">
        <f t="shared" si="32"/>
        <v>5428856</v>
      </c>
      <c r="BU12" s="7"/>
      <c r="BX12">
        <v>197.73</v>
      </c>
      <c r="BY12">
        <v>163.27000000000001</v>
      </c>
      <c r="BZ12">
        <v>130.88999999999999</v>
      </c>
      <c r="CA12">
        <v>81.22</v>
      </c>
      <c r="CB12">
        <v>31.35</v>
      </c>
      <c r="CC12">
        <v>0</v>
      </c>
      <c r="CD12">
        <v>0</v>
      </c>
      <c r="CE12">
        <v>0</v>
      </c>
      <c r="CF12">
        <v>29.62</v>
      </c>
      <c r="CG12">
        <v>78.760000000000005</v>
      </c>
      <c r="CJ12" s="13"/>
      <c r="CK12" s="13"/>
      <c r="CL12" s="13"/>
      <c r="CM12" s="13"/>
      <c r="CN12" s="13"/>
      <c r="CO12" s="13"/>
      <c r="CP12" s="13"/>
      <c r="CQ12" s="13"/>
    </row>
    <row r="13" spans="1:95" x14ac:dyDescent="0.3">
      <c r="A13" s="1">
        <f t="shared" si="33"/>
        <v>3511</v>
      </c>
      <c r="B13" s="1" t="s">
        <v>28</v>
      </c>
      <c r="C13" s="6" t="s">
        <v>15</v>
      </c>
      <c r="D13" s="6"/>
      <c r="E13" s="7">
        <v>4322.01</v>
      </c>
      <c r="F13" s="7">
        <v>4515</v>
      </c>
      <c r="G13" s="7">
        <v>129.63999999999999</v>
      </c>
      <c r="H13" s="7">
        <v>103.32</v>
      </c>
      <c r="I13" s="7">
        <v>85.4</v>
      </c>
      <c r="J13" s="7">
        <v>52.28</v>
      </c>
      <c r="K13" s="7">
        <v>19.61</v>
      </c>
      <c r="L13" s="7">
        <v>0</v>
      </c>
      <c r="M13" s="7">
        <v>0</v>
      </c>
      <c r="N13" s="7">
        <v>0</v>
      </c>
      <c r="O13" s="7">
        <v>19.57</v>
      </c>
      <c r="P13" s="7">
        <v>55.1</v>
      </c>
      <c r="Q13" s="7">
        <v>94.53</v>
      </c>
      <c r="R13" s="7">
        <v>122.73</v>
      </c>
      <c r="S13" s="8">
        <f t="shared" si="0"/>
        <v>682.18000000000006</v>
      </c>
      <c r="T13" s="9">
        <f t="shared" si="1"/>
        <v>661160.34</v>
      </c>
      <c r="U13" s="9">
        <f t="shared" si="2"/>
        <v>526929.09</v>
      </c>
      <c r="V13" s="9">
        <f t="shared" si="3"/>
        <v>435537.59</v>
      </c>
      <c r="W13" s="9">
        <f t="shared" si="4"/>
        <v>266626.53000000003</v>
      </c>
      <c r="X13" s="9">
        <f t="shared" si="5"/>
        <v>100010.45</v>
      </c>
      <c r="Y13" s="9">
        <f t="shared" si="6"/>
        <v>0</v>
      </c>
      <c r="Z13" s="9">
        <f t="shared" si="7"/>
        <v>0</v>
      </c>
      <c r="AA13" s="9">
        <f t="shared" si="8"/>
        <v>0</v>
      </c>
      <c r="AB13" s="9">
        <f t="shared" si="9"/>
        <v>104263.09</v>
      </c>
      <c r="AC13" s="9">
        <f t="shared" si="10"/>
        <v>293556.27</v>
      </c>
      <c r="AD13" s="9">
        <f t="shared" si="11"/>
        <v>503627.48</v>
      </c>
      <c r="AE13" s="9">
        <f t="shared" si="12"/>
        <v>653868.62</v>
      </c>
      <c r="AF13" s="8">
        <f t="shared" si="13"/>
        <v>3545579.4600000004</v>
      </c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8">
        <f t="shared" si="14"/>
        <v>0</v>
      </c>
      <c r="AU13" s="9">
        <f t="shared" si="15"/>
        <v>0</v>
      </c>
      <c r="AV13" s="9">
        <f t="shared" si="16"/>
        <v>0</v>
      </c>
      <c r="AW13" s="9">
        <f t="shared" si="17"/>
        <v>0</v>
      </c>
      <c r="AX13" s="9">
        <f t="shared" si="18"/>
        <v>0</v>
      </c>
      <c r="AY13" s="9">
        <f t="shared" si="19"/>
        <v>0</v>
      </c>
      <c r="AZ13" s="9">
        <f t="shared" si="20"/>
        <v>0</v>
      </c>
      <c r="BA13" s="9">
        <f t="shared" si="21"/>
        <v>0</v>
      </c>
      <c r="BB13" s="9">
        <f t="shared" si="22"/>
        <v>0</v>
      </c>
      <c r="BC13" s="9">
        <f t="shared" si="23"/>
        <v>0</v>
      </c>
      <c r="BD13" s="9">
        <f t="shared" si="24"/>
        <v>0</v>
      </c>
      <c r="BE13" s="9">
        <f t="shared" si="25"/>
        <v>0</v>
      </c>
      <c r="BF13" s="9">
        <f t="shared" si="26"/>
        <v>0</v>
      </c>
      <c r="BG13" s="8">
        <f t="shared" si="27"/>
        <v>0</v>
      </c>
      <c r="BH13" s="7">
        <f t="shared" si="39"/>
        <v>661161</v>
      </c>
      <c r="BI13" s="7">
        <f t="shared" si="40"/>
        <v>526930</v>
      </c>
      <c r="BJ13" s="7">
        <f t="shared" ref="BJ13" si="43">ROUNDUP(V13,0)</f>
        <v>435538</v>
      </c>
      <c r="BK13" s="7">
        <v>181236</v>
      </c>
      <c r="BL13" s="7"/>
      <c r="BM13" s="7">
        <f t="shared" si="42"/>
        <v>0</v>
      </c>
      <c r="BN13" s="7">
        <f>ROUNDUP(E13*M13*1.18,0)</f>
        <v>0</v>
      </c>
      <c r="BO13" s="7">
        <f>ROUNDUP(E13*N13*1.18,0)</f>
        <v>0</v>
      </c>
      <c r="BP13" s="7">
        <f>ROUNDUP(E13*O13*1.18,0)</f>
        <v>99807</v>
      </c>
      <c r="BQ13" s="7"/>
      <c r="BR13" s="7"/>
      <c r="BS13" s="7"/>
      <c r="BT13" s="8">
        <f t="shared" si="32"/>
        <v>1904672</v>
      </c>
      <c r="BU13" s="7"/>
      <c r="BX13">
        <v>179.63</v>
      </c>
      <c r="BY13">
        <v>166.87</v>
      </c>
      <c r="BZ13">
        <v>116.08</v>
      </c>
      <c r="CA13">
        <v>71.03</v>
      </c>
      <c r="CB13">
        <v>31.32</v>
      </c>
      <c r="CC13">
        <v>0</v>
      </c>
      <c r="CD13">
        <v>0</v>
      </c>
      <c r="CE13">
        <v>0</v>
      </c>
      <c r="CF13">
        <v>27.03</v>
      </c>
      <c r="CG13">
        <v>79.069999999999993</v>
      </c>
      <c r="CJ13" s="13"/>
      <c r="CK13" s="13"/>
      <c r="CL13" s="13"/>
      <c r="CM13" s="13"/>
      <c r="CN13" s="13"/>
      <c r="CO13" s="13"/>
      <c r="CP13" s="13"/>
      <c r="CQ13" s="13"/>
    </row>
    <row r="14" spans="1:95" x14ac:dyDescent="0.3">
      <c r="A14" s="1">
        <f t="shared" si="33"/>
        <v>3512</v>
      </c>
      <c r="B14" s="1" t="s">
        <v>29</v>
      </c>
      <c r="C14" s="6" t="s">
        <v>15</v>
      </c>
      <c r="D14" s="6" t="s">
        <v>16</v>
      </c>
      <c r="E14" s="7">
        <v>8570.25</v>
      </c>
      <c r="F14" s="7">
        <v>8969.94</v>
      </c>
      <c r="G14" s="7">
        <v>132.80000000000001</v>
      </c>
      <c r="H14" s="7">
        <v>106.27</v>
      </c>
      <c r="I14" s="7">
        <v>89.03</v>
      </c>
      <c r="J14" s="7">
        <v>56.46</v>
      </c>
      <c r="K14" s="7">
        <v>22.81</v>
      </c>
      <c r="L14" s="7">
        <v>0</v>
      </c>
      <c r="M14" s="7">
        <v>0</v>
      </c>
      <c r="N14" s="7">
        <v>0</v>
      </c>
      <c r="O14" s="7">
        <v>22.73</v>
      </c>
      <c r="P14" s="7">
        <v>59.31</v>
      </c>
      <c r="Q14" s="7">
        <v>97.95</v>
      </c>
      <c r="R14" s="7">
        <v>125.74</v>
      </c>
      <c r="S14" s="8">
        <f t="shared" si="0"/>
        <v>713.1</v>
      </c>
      <c r="T14" s="9">
        <f t="shared" si="1"/>
        <v>1342992.46</v>
      </c>
      <c r="U14" s="9">
        <f t="shared" si="2"/>
        <v>1074697.3500000001</v>
      </c>
      <c r="V14" s="9">
        <f t="shared" si="3"/>
        <v>900351.04</v>
      </c>
      <c r="W14" s="9">
        <f t="shared" si="4"/>
        <v>570974.05000000005</v>
      </c>
      <c r="X14" s="9">
        <f t="shared" si="5"/>
        <v>230675.13</v>
      </c>
      <c r="Y14" s="9">
        <f t="shared" si="6"/>
        <v>0</v>
      </c>
      <c r="Z14" s="9">
        <f t="shared" si="7"/>
        <v>0</v>
      </c>
      <c r="AA14" s="9">
        <f t="shared" si="8"/>
        <v>0</v>
      </c>
      <c r="AB14" s="9">
        <f t="shared" si="9"/>
        <v>240586.35</v>
      </c>
      <c r="AC14" s="9">
        <f t="shared" si="10"/>
        <v>627768.43000000005</v>
      </c>
      <c r="AD14" s="9">
        <f t="shared" si="11"/>
        <v>1036754.64</v>
      </c>
      <c r="AE14" s="9">
        <f t="shared" si="12"/>
        <v>1330898.7</v>
      </c>
      <c r="AF14" s="8">
        <f t="shared" si="13"/>
        <v>7355698.1499999994</v>
      </c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8">
        <f t="shared" si="14"/>
        <v>0</v>
      </c>
      <c r="AU14" s="9">
        <f t="shared" si="15"/>
        <v>0</v>
      </c>
      <c r="AV14" s="9">
        <f t="shared" si="16"/>
        <v>0</v>
      </c>
      <c r="AW14" s="9">
        <f t="shared" si="17"/>
        <v>0</v>
      </c>
      <c r="AX14" s="9">
        <f t="shared" si="18"/>
        <v>0</v>
      </c>
      <c r="AY14" s="9">
        <f t="shared" si="19"/>
        <v>0</v>
      </c>
      <c r="AZ14" s="9">
        <f t="shared" si="20"/>
        <v>0</v>
      </c>
      <c r="BA14" s="9">
        <f t="shared" si="21"/>
        <v>0</v>
      </c>
      <c r="BB14" s="9">
        <f t="shared" si="22"/>
        <v>0</v>
      </c>
      <c r="BC14" s="9">
        <f t="shared" si="23"/>
        <v>0</v>
      </c>
      <c r="BD14" s="9">
        <f t="shared" si="24"/>
        <v>0</v>
      </c>
      <c r="BE14" s="9">
        <f t="shared" si="25"/>
        <v>0</v>
      </c>
      <c r="BF14" s="9">
        <f t="shared" si="26"/>
        <v>0</v>
      </c>
      <c r="BG14" s="8">
        <f t="shared" si="27"/>
        <v>0</v>
      </c>
      <c r="BH14" s="7">
        <f>ROUND(BX14*E14*1.18*1.1,0)</f>
        <v>993390</v>
      </c>
      <c r="BI14" s="7">
        <f>ROUND(BY14*E14*1.18*1.1,0)</f>
        <v>997172</v>
      </c>
      <c r="BJ14" s="7">
        <v>761122</v>
      </c>
      <c r="BK14" s="7">
        <v>243859</v>
      </c>
      <c r="BL14" s="7"/>
      <c r="BM14" s="7">
        <f>ROUND(CC14*E14*1.18*1.1,0)</f>
        <v>0</v>
      </c>
      <c r="BN14" s="7">
        <f>ROUND(CD14*E14*1.18*1.1,0)</f>
        <v>0</v>
      </c>
      <c r="BO14" s="7">
        <f>ROUND(CE14*E14*1.18*1.1,0)</f>
        <v>0</v>
      </c>
      <c r="BP14" s="7">
        <f>ROUND(CF14*E14*1.18,0)</f>
        <v>134704</v>
      </c>
      <c r="BQ14" s="7"/>
      <c r="BR14" s="7">
        <v>318619</v>
      </c>
      <c r="BS14" s="7"/>
      <c r="BT14" s="8">
        <f t="shared" si="32"/>
        <v>3448866</v>
      </c>
      <c r="BU14" s="7"/>
      <c r="BX14">
        <v>89.3</v>
      </c>
      <c r="BY14">
        <v>89.64</v>
      </c>
      <c r="BZ14">
        <v>54.37</v>
      </c>
      <c r="CA14">
        <v>32.25</v>
      </c>
      <c r="CB14">
        <v>13.94</v>
      </c>
      <c r="CC14">
        <v>0</v>
      </c>
      <c r="CD14">
        <v>0</v>
      </c>
      <c r="CE14">
        <v>0</v>
      </c>
      <c r="CF14">
        <v>13.32</v>
      </c>
      <c r="CG14">
        <v>33.020000000000003</v>
      </c>
      <c r="CJ14" s="13"/>
      <c r="CK14" s="13"/>
      <c r="CL14" s="13"/>
      <c r="CM14" s="13"/>
      <c r="CN14" s="13"/>
      <c r="CO14" s="13"/>
      <c r="CP14" s="13"/>
      <c r="CQ14" s="13"/>
    </row>
    <row r="15" spans="1:95" x14ac:dyDescent="0.3">
      <c r="A15" s="1">
        <f t="shared" si="33"/>
        <v>3513</v>
      </c>
      <c r="B15" s="1" t="s">
        <v>30</v>
      </c>
      <c r="C15" s="6" t="s">
        <v>25</v>
      </c>
      <c r="D15" s="6"/>
      <c r="E15" s="7">
        <v>5722.03</v>
      </c>
      <c r="F15" s="7">
        <v>5895.11</v>
      </c>
      <c r="G15" s="7">
        <v>189.13</v>
      </c>
      <c r="H15" s="7">
        <v>151.21</v>
      </c>
      <c r="I15" s="7">
        <v>126.44</v>
      </c>
      <c r="J15" s="7">
        <v>79.87</v>
      </c>
      <c r="K15" s="7">
        <v>32</v>
      </c>
      <c r="L15" s="7"/>
      <c r="M15" s="7"/>
      <c r="N15" s="7"/>
      <c r="O15" s="7">
        <v>31.84</v>
      </c>
      <c r="P15" s="7">
        <v>83.9</v>
      </c>
      <c r="Q15" s="7">
        <v>139.22999999999999</v>
      </c>
      <c r="R15" s="7">
        <v>178.96</v>
      </c>
      <c r="S15" s="8">
        <f t="shared" si="0"/>
        <v>1012.5800000000002</v>
      </c>
      <c r="T15" s="9">
        <f t="shared" si="1"/>
        <v>1277004.8899999999</v>
      </c>
      <c r="U15" s="9">
        <f t="shared" si="2"/>
        <v>1020969.22</v>
      </c>
      <c r="V15" s="9">
        <f t="shared" si="3"/>
        <v>853722.3</v>
      </c>
      <c r="W15" s="9">
        <f t="shared" si="4"/>
        <v>539281.87</v>
      </c>
      <c r="X15" s="9">
        <f t="shared" si="5"/>
        <v>216063.85</v>
      </c>
      <c r="Y15" s="9">
        <f t="shared" si="6"/>
        <v>0</v>
      </c>
      <c r="Z15" s="9">
        <f t="shared" si="7"/>
        <v>0</v>
      </c>
      <c r="AA15" s="9">
        <f t="shared" si="8"/>
        <v>0</v>
      </c>
      <c r="AB15" s="9">
        <f t="shared" si="9"/>
        <v>221486.36</v>
      </c>
      <c r="AC15" s="9">
        <f t="shared" si="10"/>
        <v>583627.68000000005</v>
      </c>
      <c r="AD15" s="9">
        <f t="shared" si="11"/>
        <v>968515.88</v>
      </c>
      <c r="AE15" s="9">
        <f t="shared" si="12"/>
        <v>1244886.8899999999</v>
      </c>
      <c r="AF15" s="8">
        <f t="shared" si="13"/>
        <v>6925558.9399999995</v>
      </c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8">
        <f t="shared" si="14"/>
        <v>0</v>
      </c>
      <c r="AU15" s="9">
        <f t="shared" si="15"/>
        <v>0</v>
      </c>
      <c r="AV15" s="9">
        <f t="shared" si="16"/>
        <v>0</v>
      </c>
      <c r="AW15" s="9">
        <f t="shared" si="17"/>
        <v>0</v>
      </c>
      <c r="AX15" s="9">
        <f t="shared" si="18"/>
        <v>0</v>
      </c>
      <c r="AY15" s="9">
        <f t="shared" si="19"/>
        <v>0</v>
      </c>
      <c r="AZ15" s="9">
        <f t="shared" si="20"/>
        <v>0</v>
      </c>
      <c r="BA15" s="9">
        <f t="shared" si="21"/>
        <v>0</v>
      </c>
      <c r="BB15" s="9">
        <f t="shared" si="22"/>
        <v>0</v>
      </c>
      <c r="BC15" s="9">
        <f t="shared" si="23"/>
        <v>0</v>
      </c>
      <c r="BD15" s="9">
        <f t="shared" si="24"/>
        <v>0</v>
      </c>
      <c r="BE15" s="9">
        <f t="shared" si="25"/>
        <v>0</v>
      </c>
      <c r="BF15" s="9">
        <f t="shared" si="26"/>
        <v>0</v>
      </c>
      <c r="BG15" s="8">
        <f t="shared" si="27"/>
        <v>0</v>
      </c>
      <c r="BH15" s="7">
        <f t="shared" ref="BH15" si="44">ROUNDUP(T15,0)</f>
        <v>1277005</v>
      </c>
      <c r="BI15" s="7">
        <f t="shared" ref="BI15" si="45">ROUNDUP(U15,0)</f>
        <v>1020970</v>
      </c>
      <c r="BJ15" s="7">
        <v>918601</v>
      </c>
      <c r="BK15" s="7">
        <f t="shared" ref="BK15" si="46">ROUNDUP(W15,0)</f>
        <v>539282</v>
      </c>
      <c r="BL15" s="7"/>
      <c r="BM15" s="7">
        <f t="shared" ref="BM15" si="47">ROUNDUP(Y15,0)</f>
        <v>0</v>
      </c>
      <c r="BN15" s="7">
        <f>ROUNDUP(E15*M15*1.18,0)</f>
        <v>0</v>
      </c>
      <c r="BO15" s="7">
        <f>ROUNDUP(E15*N15*1.18,0)</f>
        <v>0</v>
      </c>
      <c r="BP15" s="7">
        <f>ROUNDUP(E15*O15*1.18,0)</f>
        <v>214984</v>
      </c>
      <c r="BQ15" s="7"/>
      <c r="BR15" s="7">
        <v>132254</v>
      </c>
      <c r="BS15" s="7"/>
      <c r="BT15" s="8">
        <f t="shared" si="32"/>
        <v>4103096</v>
      </c>
      <c r="BU15" s="7"/>
      <c r="BX15">
        <v>199.01</v>
      </c>
      <c r="BY15">
        <v>164.79</v>
      </c>
      <c r="BZ15">
        <v>133.04</v>
      </c>
      <c r="CA15">
        <v>84</v>
      </c>
      <c r="CB15">
        <v>33.630000000000003</v>
      </c>
      <c r="CC15">
        <v>0</v>
      </c>
      <c r="CD15">
        <v>0</v>
      </c>
      <c r="CE15">
        <v>0</v>
      </c>
      <c r="CF15">
        <v>32.880000000000003</v>
      </c>
      <c r="CG15">
        <v>85.44</v>
      </c>
      <c r="CJ15" s="13"/>
      <c r="CK15" s="13"/>
      <c r="CL15" s="13"/>
      <c r="CM15" s="13"/>
      <c r="CN15" s="13"/>
      <c r="CO15" s="13"/>
      <c r="CP15" s="13"/>
      <c r="CQ15" s="13"/>
    </row>
    <row r="16" spans="1:95" x14ac:dyDescent="0.3">
      <c r="A16" s="1">
        <f t="shared" si="33"/>
        <v>3514</v>
      </c>
      <c r="B16" s="1" t="s">
        <v>31</v>
      </c>
      <c r="C16" s="6" t="s">
        <v>15</v>
      </c>
      <c r="D16" s="6"/>
      <c r="E16" s="7">
        <v>7298.68</v>
      </c>
      <c r="F16" s="7">
        <v>7530.14</v>
      </c>
      <c r="G16" s="7">
        <v>133.88999999999999</v>
      </c>
      <c r="H16" s="7">
        <v>106.84</v>
      </c>
      <c r="I16" s="7">
        <v>88.95</v>
      </c>
      <c r="J16" s="7">
        <v>55.52</v>
      </c>
      <c r="K16" s="7">
        <v>21.72</v>
      </c>
      <c r="L16" s="7">
        <v>0</v>
      </c>
      <c r="M16" s="7">
        <v>0</v>
      </c>
      <c r="N16" s="7">
        <v>0</v>
      </c>
      <c r="O16" s="7">
        <v>51.77</v>
      </c>
      <c r="P16" s="7">
        <v>88.54</v>
      </c>
      <c r="Q16" s="7">
        <v>128.27000000000001</v>
      </c>
      <c r="R16" s="7">
        <v>156.77000000000001</v>
      </c>
      <c r="S16" s="8">
        <f t="shared" si="0"/>
        <v>832.26999999999987</v>
      </c>
      <c r="T16" s="9">
        <f t="shared" si="1"/>
        <v>1153119.9099999999</v>
      </c>
      <c r="U16" s="9">
        <f t="shared" si="2"/>
        <v>920153.35</v>
      </c>
      <c r="V16" s="9">
        <f t="shared" si="3"/>
        <v>766076.75</v>
      </c>
      <c r="W16" s="9">
        <f t="shared" si="4"/>
        <v>478162.8</v>
      </c>
      <c r="X16" s="9">
        <f t="shared" si="5"/>
        <v>187062.25</v>
      </c>
      <c r="Y16" s="9">
        <f t="shared" si="6"/>
        <v>0</v>
      </c>
      <c r="Z16" s="9">
        <f t="shared" si="7"/>
        <v>0</v>
      </c>
      <c r="AA16" s="9">
        <f t="shared" si="8"/>
        <v>0</v>
      </c>
      <c r="AB16" s="9">
        <f t="shared" si="9"/>
        <v>460005.71</v>
      </c>
      <c r="AC16" s="9">
        <f t="shared" si="10"/>
        <v>786727.94</v>
      </c>
      <c r="AD16" s="9">
        <f t="shared" si="11"/>
        <v>1139751.45</v>
      </c>
      <c r="AE16" s="9">
        <f t="shared" si="12"/>
        <v>1392990.06</v>
      </c>
      <c r="AF16" s="8">
        <f t="shared" si="13"/>
        <v>7284050.2199999988</v>
      </c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8">
        <f t="shared" si="14"/>
        <v>0</v>
      </c>
      <c r="AU16" s="9">
        <f t="shared" si="15"/>
        <v>0</v>
      </c>
      <c r="AV16" s="9">
        <f t="shared" si="16"/>
        <v>0</v>
      </c>
      <c r="AW16" s="9">
        <f t="shared" si="17"/>
        <v>0</v>
      </c>
      <c r="AX16" s="9">
        <f t="shared" si="18"/>
        <v>0</v>
      </c>
      <c r="AY16" s="9">
        <f t="shared" si="19"/>
        <v>0</v>
      </c>
      <c r="AZ16" s="9">
        <f t="shared" si="20"/>
        <v>0</v>
      </c>
      <c r="BA16" s="9">
        <f t="shared" si="21"/>
        <v>0</v>
      </c>
      <c r="BB16" s="9">
        <f t="shared" si="22"/>
        <v>0</v>
      </c>
      <c r="BC16" s="9">
        <f t="shared" si="23"/>
        <v>0</v>
      </c>
      <c r="BD16" s="9">
        <f t="shared" si="24"/>
        <v>0</v>
      </c>
      <c r="BE16" s="9">
        <f t="shared" si="25"/>
        <v>0</v>
      </c>
      <c r="BF16" s="9">
        <f t="shared" si="26"/>
        <v>0</v>
      </c>
      <c r="BG16" s="8">
        <f t="shared" si="27"/>
        <v>0</v>
      </c>
      <c r="BH16" s="7">
        <f>ROUND(BX16*E16*1.18*1.1,0)</f>
        <v>1183074</v>
      </c>
      <c r="BI16" s="7">
        <f>ROUND(BY16*E16*1.18*1.1,0)</f>
        <v>1101411</v>
      </c>
      <c r="BJ16" s="7">
        <v>996687</v>
      </c>
      <c r="BK16" s="7">
        <v>360812</v>
      </c>
      <c r="BL16" s="7"/>
      <c r="BM16" s="7">
        <f>ROUND(CC16*E16*1.18*1.1,0)</f>
        <v>0</v>
      </c>
      <c r="BN16" s="7">
        <f>ROUND(CD16*E16*1.18*1.1,0)</f>
        <v>0</v>
      </c>
      <c r="BO16" s="7">
        <f>ROUND(CE16*E16*1.18*1.1,0)</f>
        <v>0</v>
      </c>
      <c r="BP16" s="7">
        <f>ROUND(CF16*E16*1.18,0)</f>
        <v>147247</v>
      </c>
      <c r="BQ16" s="7"/>
      <c r="BR16" s="7">
        <v>386570</v>
      </c>
      <c r="BS16" s="7"/>
      <c r="BT16" s="8">
        <f t="shared" si="32"/>
        <v>4175801</v>
      </c>
      <c r="BU16" s="7"/>
      <c r="BX16">
        <v>124.88</v>
      </c>
      <c r="BY16">
        <v>116.26</v>
      </c>
      <c r="BZ16">
        <v>85.188999999999993</v>
      </c>
      <c r="CA16">
        <v>56.03</v>
      </c>
      <c r="CB16">
        <v>23.94</v>
      </c>
      <c r="CC16">
        <v>0</v>
      </c>
      <c r="CD16">
        <v>0</v>
      </c>
      <c r="CE16">
        <v>0</v>
      </c>
      <c r="CF16">
        <v>17.097000000000001</v>
      </c>
      <c r="CG16">
        <v>0</v>
      </c>
      <c r="CJ16" s="13"/>
      <c r="CK16" s="13"/>
      <c r="CL16" s="13"/>
      <c r="CM16" s="13"/>
      <c r="CN16" s="13"/>
      <c r="CO16" s="13"/>
      <c r="CP16" s="13"/>
      <c r="CQ16" s="13"/>
    </row>
    <row r="17" spans="1:95" x14ac:dyDescent="0.3">
      <c r="A17" s="1">
        <f t="shared" si="33"/>
        <v>3515</v>
      </c>
      <c r="B17" s="1" t="s">
        <v>32</v>
      </c>
      <c r="C17" s="6" t="s">
        <v>25</v>
      </c>
      <c r="D17" s="6"/>
      <c r="E17" s="7">
        <v>5099.9718000000003</v>
      </c>
      <c r="F17" s="7">
        <v>5327.7</v>
      </c>
      <c r="G17" s="7">
        <v>283.73</v>
      </c>
      <c r="H17" s="7">
        <v>226.91</v>
      </c>
      <c r="I17" s="7">
        <v>189.88</v>
      </c>
      <c r="J17" s="7">
        <v>120.17</v>
      </c>
      <c r="K17" s="7">
        <v>48.33</v>
      </c>
      <c r="L17" s="7">
        <v>0</v>
      </c>
      <c r="M17" s="7">
        <v>0</v>
      </c>
      <c r="N17" s="7">
        <v>0</v>
      </c>
      <c r="O17" s="7">
        <v>48.15</v>
      </c>
      <c r="P17" s="7">
        <v>126.21</v>
      </c>
      <c r="Q17" s="7">
        <v>209.04</v>
      </c>
      <c r="R17" s="7">
        <v>268.52</v>
      </c>
      <c r="S17" s="8">
        <f t="shared" si="0"/>
        <v>1520.9399999999998</v>
      </c>
      <c r="T17" s="9">
        <f t="shared" si="1"/>
        <v>1707477.7</v>
      </c>
      <c r="U17" s="9">
        <f t="shared" si="2"/>
        <v>1365536.83</v>
      </c>
      <c r="V17" s="9">
        <f t="shared" si="3"/>
        <v>1142691.52</v>
      </c>
      <c r="W17" s="9">
        <f t="shared" si="4"/>
        <v>723179.06</v>
      </c>
      <c r="X17" s="9">
        <f t="shared" si="5"/>
        <v>290848.33</v>
      </c>
      <c r="Y17" s="9">
        <f t="shared" si="6"/>
        <v>0</v>
      </c>
      <c r="Z17" s="9">
        <f t="shared" si="7"/>
        <v>0</v>
      </c>
      <c r="AA17" s="9">
        <f t="shared" si="8"/>
        <v>0</v>
      </c>
      <c r="AB17" s="9">
        <f t="shared" si="9"/>
        <v>302703.93</v>
      </c>
      <c r="AC17" s="9">
        <f t="shared" si="10"/>
        <v>793442.64</v>
      </c>
      <c r="AD17" s="9">
        <f t="shared" si="11"/>
        <v>1314168.8400000001</v>
      </c>
      <c r="AE17" s="9">
        <f t="shared" si="12"/>
        <v>1688100.92</v>
      </c>
      <c r="AF17" s="8">
        <f t="shared" si="13"/>
        <v>9328149.7699999996</v>
      </c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8">
        <f t="shared" si="14"/>
        <v>0</v>
      </c>
      <c r="AU17" s="9">
        <f t="shared" si="15"/>
        <v>0</v>
      </c>
      <c r="AV17" s="9">
        <f t="shared" si="16"/>
        <v>0</v>
      </c>
      <c r="AW17" s="9">
        <f t="shared" si="17"/>
        <v>0</v>
      </c>
      <c r="AX17" s="9">
        <f t="shared" si="18"/>
        <v>0</v>
      </c>
      <c r="AY17" s="9">
        <f t="shared" si="19"/>
        <v>0</v>
      </c>
      <c r="AZ17" s="9">
        <f t="shared" si="20"/>
        <v>0</v>
      </c>
      <c r="BA17" s="9">
        <f t="shared" si="21"/>
        <v>0</v>
      </c>
      <c r="BB17" s="9">
        <f t="shared" si="22"/>
        <v>0</v>
      </c>
      <c r="BC17" s="9">
        <f t="shared" si="23"/>
        <v>0</v>
      </c>
      <c r="BD17" s="9">
        <f t="shared" si="24"/>
        <v>0</v>
      </c>
      <c r="BE17" s="9">
        <f t="shared" si="25"/>
        <v>0</v>
      </c>
      <c r="BF17" s="9">
        <f t="shared" si="26"/>
        <v>0</v>
      </c>
      <c r="BG17" s="8">
        <f t="shared" si="27"/>
        <v>0</v>
      </c>
      <c r="BH17" s="7">
        <f>ROUNDUP(T17,0)-35331-12555</f>
        <v>1659592</v>
      </c>
      <c r="BI17" s="7">
        <f t="shared" ref="BI17" si="48">ROUNDUP(U17,0)</f>
        <v>1365537</v>
      </c>
      <c r="BJ17" s="7">
        <f t="shared" ref="BJ17" si="49">ROUNDUP(V17,0)</f>
        <v>1142692</v>
      </c>
      <c r="BK17" s="7">
        <f t="shared" ref="BK17" si="50">ROUNDUP(W17,0)</f>
        <v>723180</v>
      </c>
      <c r="BL17" s="7"/>
      <c r="BM17" s="7">
        <f t="shared" ref="BM17" si="51">ROUNDUP(Y17,0)</f>
        <v>0</v>
      </c>
      <c r="BN17" s="7">
        <f>ROUNDUP(E17*M17*1.18,0)</f>
        <v>0</v>
      </c>
      <c r="BO17" s="7">
        <f>ROUNDUP(E17*N17*1.18,0)</f>
        <v>0</v>
      </c>
      <c r="BP17" s="7">
        <f>ROUNDUP(E17*O17*1.18,0)</f>
        <v>289766</v>
      </c>
      <c r="BQ17" s="7"/>
      <c r="BR17" s="7"/>
      <c r="BS17" s="7"/>
      <c r="BT17" s="8">
        <f t="shared" si="32"/>
        <v>5180767</v>
      </c>
      <c r="BU17" s="7"/>
      <c r="BX17">
        <v>286.52</v>
      </c>
      <c r="BY17">
        <v>237.31</v>
      </c>
      <c r="BZ17">
        <v>191.78</v>
      </c>
      <c r="CA17">
        <v>121.37</v>
      </c>
      <c r="CB17">
        <v>48.82</v>
      </c>
      <c r="CC17">
        <v>0</v>
      </c>
      <c r="CD17">
        <v>0</v>
      </c>
      <c r="CE17">
        <v>0</v>
      </c>
      <c r="CF17">
        <v>48.58</v>
      </c>
      <c r="CG17">
        <v>127.47</v>
      </c>
      <c r="CJ17" s="13"/>
      <c r="CK17" s="13"/>
      <c r="CL17" s="13"/>
      <c r="CM17" s="13"/>
      <c r="CN17" s="13"/>
      <c r="CO17" s="13"/>
      <c r="CP17" s="13"/>
      <c r="CQ17" s="13"/>
    </row>
    <row r="18" spans="1:95" x14ac:dyDescent="0.3">
      <c r="A18" s="1">
        <f t="shared" si="33"/>
        <v>3516</v>
      </c>
      <c r="B18" s="1" t="s">
        <v>33</v>
      </c>
      <c r="C18" s="6" t="s">
        <v>15</v>
      </c>
      <c r="D18" s="6"/>
      <c r="E18" s="7">
        <v>4322.01</v>
      </c>
      <c r="F18" s="7">
        <v>4515</v>
      </c>
      <c r="G18" s="7">
        <v>242.94</v>
      </c>
      <c r="H18" s="7">
        <v>194.53</v>
      </c>
      <c r="I18" s="7">
        <v>163.26</v>
      </c>
      <c r="J18" s="7">
        <v>104.05</v>
      </c>
      <c r="K18" s="7">
        <v>42.45</v>
      </c>
      <c r="L18" s="7">
        <v>0</v>
      </c>
      <c r="M18" s="7">
        <v>0</v>
      </c>
      <c r="N18" s="7">
        <v>0</v>
      </c>
      <c r="O18" s="7">
        <v>42.36</v>
      </c>
      <c r="P18" s="7">
        <v>109.24</v>
      </c>
      <c r="Q18" s="7">
        <v>179.5</v>
      </c>
      <c r="R18" s="7">
        <v>230.02</v>
      </c>
      <c r="S18" s="8">
        <f t="shared" si="0"/>
        <v>1308.3499999999999</v>
      </c>
      <c r="T18" s="9">
        <f t="shared" si="1"/>
        <v>1238987.1499999999</v>
      </c>
      <c r="U18" s="9">
        <f t="shared" si="2"/>
        <v>992097.51</v>
      </c>
      <c r="V18" s="9">
        <f t="shared" si="3"/>
        <v>832621.4</v>
      </c>
      <c r="W18" s="9">
        <f t="shared" si="4"/>
        <v>530652.06999999995</v>
      </c>
      <c r="X18" s="9">
        <f t="shared" si="5"/>
        <v>216493.8</v>
      </c>
      <c r="Y18" s="9">
        <f t="shared" si="6"/>
        <v>0</v>
      </c>
      <c r="Z18" s="9">
        <f t="shared" si="7"/>
        <v>0</v>
      </c>
      <c r="AA18" s="9">
        <f t="shared" si="8"/>
        <v>0</v>
      </c>
      <c r="AB18" s="9">
        <f t="shared" si="9"/>
        <v>225681.37</v>
      </c>
      <c r="AC18" s="9">
        <f t="shared" si="10"/>
        <v>581997.94999999995</v>
      </c>
      <c r="AD18" s="9">
        <f t="shared" si="11"/>
        <v>956322.15</v>
      </c>
      <c r="AE18" s="9">
        <f t="shared" si="12"/>
        <v>1225477.55</v>
      </c>
      <c r="AF18" s="8">
        <f t="shared" si="13"/>
        <v>6800330.9500000002</v>
      </c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8">
        <f t="shared" si="14"/>
        <v>0</v>
      </c>
      <c r="AU18" s="9">
        <f t="shared" si="15"/>
        <v>0</v>
      </c>
      <c r="AV18" s="9">
        <f t="shared" si="16"/>
        <v>0</v>
      </c>
      <c r="AW18" s="9">
        <f t="shared" si="17"/>
        <v>0</v>
      </c>
      <c r="AX18" s="9">
        <f t="shared" si="18"/>
        <v>0</v>
      </c>
      <c r="AY18" s="9">
        <f t="shared" si="19"/>
        <v>0</v>
      </c>
      <c r="AZ18" s="9">
        <f t="shared" si="20"/>
        <v>0</v>
      </c>
      <c r="BA18" s="9">
        <f t="shared" si="21"/>
        <v>0</v>
      </c>
      <c r="BB18" s="9">
        <f t="shared" si="22"/>
        <v>0</v>
      </c>
      <c r="BC18" s="9">
        <f t="shared" si="23"/>
        <v>0</v>
      </c>
      <c r="BD18" s="9">
        <f t="shared" si="24"/>
        <v>0</v>
      </c>
      <c r="BE18" s="9">
        <f t="shared" si="25"/>
        <v>0</v>
      </c>
      <c r="BF18" s="9">
        <f t="shared" si="26"/>
        <v>0</v>
      </c>
      <c r="BG18" s="8">
        <f t="shared" si="27"/>
        <v>0</v>
      </c>
      <c r="BH18" s="7">
        <f>ROUND(BX18*E18*1.18*1.1,0)</f>
        <v>772942</v>
      </c>
      <c r="BI18" s="7">
        <f t="shared" ref="BI18:BI23" si="52">ROUND(BY18*E18*1.18*1.1,0)</f>
        <v>776756</v>
      </c>
      <c r="BJ18" s="7">
        <v>543400</v>
      </c>
      <c r="BK18" s="7">
        <v>241382</v>
      </c>
      <c r="BL18" s="7"/>
      <c r="BM18" s="7">
        <f t="shared" ref="BM18:BM23" si="53">ROUND(CC18*E18*1.18*1.1,0)</f>
        <v>0</v>
      </c>
      <c r="BN18" s="7">
        <f t="shared" ref="BN18:BN23" si="54">ROUND(CD18*E18*1.18*1.1,0)</f>
        <v>0</v>
      </c>
      <c r="BO18" s="7">
        <f t="shared" ref="BO18:BO23" si="55">ROUND(CE18*E18*1.18*1.1,0)</f>
        <v>0</v>
      </c>
      <c r="BP18" s="7">
        <f t="shared" ref="BP18:BP23" si="56">ROUND(CF18*E18*1.18,0)</f>
        <v>122501</v>
      </c>
      <c r="BQ18" s="7"/>
      <c r="BR18" s="7">
        <v>178097</v>
      </c>
      <c r="BS18" s="7"/>
      <c r="BT18" s="8">
        <f t="shared" si="32"/>
        <v>2635078</v>
      </c>
      <c r="BU18" s="7"/>
      <c r="BX18">
        <v>137.78</v>
      </c>
      <c r="BY18">
        <v>138.46</v>
      </c>
      <c r="BZ18">
        <v>81.290000000000006</v>
      </c>
      <c r="CA18">
        <v>63.3</v>
      </c>
      <c r="CB18">
        <v>24.26</v>
      </c>
      <c r="CC18">
        <v>0</v>
      </c>
      <c r="CD18">
        <v>0</v>
      </c>
      <c r="CE18">
        <v>0</v>
      </c>
      <c r="CF18">
        <v>24.02</v>
      </c>
      <c r="CG18">
        <v>56.69</v>
      </c>
      <c r="CJ18" s="13"/>
      <c r="CK18" s="13"/>
      <c r="CL18" s="13"/>
      <c r="CM18" s="13"/>
      <c r="CN18" s="13"/>
      <c r="CO18" s="13"/>
      <c r="CP18" s="13"/>
      <c r="CQ18" s="13"/>
    </row>
    <row r="19" spans="1:95" x14ac:dyDescent="0.3">
      <c r="A19" s="1">
        <f t="shared" si="33"/>
        <v>3517</v>
      </c>
      <c r="B19" s="1" t="s">
        <v>34</v>
      </c>
      <c r="C19" s="6" t="s">
        <v>15</v>
      </c>
      <c r="D19" s="6"/>
      <c r="E19" s="7">
        <v>9247.4</v>
      </c>
      <c r="F19" s="7">
        <v>9791.9699999999993</v>
      </c>
      <c r="G19" s="7">
        <v>161.56</v>
      </c>
      <c r="H19" s="7">
        <v>129.29</v>
      </c>
      <c r="I19" s="7">
        <v>108.25</v>
      </c>
      <c r="J19" s="7">
        <v>68.709999999999994</v>
      </c>
      <c r="K19" s="7">
        <v>27.77</v>
      </c>
      <c r="L19" s="7">
        <v>0</v>
      </c>
      <c r="M19" s="7">
        <v>0</v>
      </c>
      <c r="N19" s="7">
        <v>0</v>
      </c>
      <c r="O19" s="7">
        <v>27.78</v>
      </c>
      <c r="P19" s="7">
        <v>72.16</v>
      </c>
      <c r="Q19" s="7">
        <v>119.2</v>
      </c>
      <c r="R19" s="7">
        <v>152.94999999999999</v>
      </c>
      <c r="S19" s="8">
        <f t="shared" si="0"/>
        <v>867.67000000000007</v>
      </c>
      <c r="T19" s="9">
        <f t="shared" si="1"/>
        <v>1762931.73</v>
      </c>
      <c r="U19" s="9">
        <f t="shared" si="2"/>
        <v>1410803.69</v>
      </c>
      <c r="V19" s="9">
        <f t="shared" si="3"/>
        <v>1181216.6399999999</v>
      </c>
      <c r="W19" s="9">
        <f t="shared" si="4"/>
        <v>749758.85</v>
      </c>
      <c r="X19" s="9">
        <f t="shared" si="5"/>
        <v>303024.34999999998</v>
      </c>
      <c r="Y19" s="9">
        <f t="shared" si="6"/>
        <v>0</v>
      </c>
      <c r="Z19" s="9">
        <f t="shared" si="7"/>
        <v>0</v>
      </c>
      <c r="AA19" s="9">
        <f t="shared" si="8"/>
        <v>0</v>
      </c>
      <c r="AB19" s="9">
        <f t="shared" si="9"/>
        <v>320984.69</v>
      </c>
      <c r="AC19" s="9">
        <f t="shared" si="10"/>
        <v>833774.5</v>
      </c>
      <c r="AD19" s="9">
        <f t="shared" si="11"/>
        <v>1377299.33</v>
      </c>
      <c r="AE19" s="9">
        <f t="shared" si="12"/>
        <v>1767264.54</v>
      </c>
      <c r="AF19" s="8">
        <f t="shared" si="13"/>
        <v>9707058.3200000003</v>
      </c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8">
        <f t="shared" si="14"/>
        <v>0</v>
      </c>
      <c r="AU19" s="9">
        <f t="shared" si="15"/>
        <v>0</v>
      </c>
      <c r="AV19" s="9">
        <f t="shared" si="16"/>
        <v>0</v>
      </c>
      <c r="AW19" s="9">
        <f t="shared" si="17"/>
        <v>0</v>
      </c>
      <c r="AX19" s="9">
        <f t="shared" si="18"/>
        <v>0</v>
      </c>
      <c r="AY19" s="9">
        <f t="shared" si="19"/>
        <v>0</v>
      </c>
      <c r="AZ19" s="9">
        <f t="shared" si="20"/>
        <v>0</v>
      </c>
      <c r="BA19" s="9">
        <f t="shared" si="21"/>
        <v>0</v>
      </c>
      <c r="BB19" s="9">
        <f t="shared" si="22"/>
        <v>0</v>
      </c>
      <c r="BC19" s="9">
        <f t="shared" si="23"/>
        <v>0</v>
      </c>
      <c r="BD19" s="9">
        <f t="shared" si="24"/>
        <v>0</v>
      </c>
      <c r="BE19" s="9">
        <f t="shared" si="25"/>
        <v>0</v>
      </c>
      <c r="BF19" s="9">
        <f t="shared" si="26"/>
        <v>0</v>
      </c>
      <c r="BG19" s="8">
        <f t="shared" si="27"/>
        <v>0</v>
      </c>
      <c r="BH19" s="7">
        <f>ROUND(BX19*E19*1.18*1.1,0)</f>
        <v>1301259</v>
      </c>
      <c r="BI19" s="7">
        <f t="shared" si="52"/>
        <v>1325865</v>
      </c>
      <c r="BJ19" s="7">
        <v>1242497</v>
      </c>
      <c r="BK19" s="7">
        <v>373354</v>
      </c>
      <c r="BL19" s="7"/>
      <c r="BM19" s="7">
        <f t="shared" si="53"/>
        <v>0</v>
      </c>
      <c r="BN19" s="7">
        <f t="shared" si="54"/>
        <v>0</v>
      </c>
      <c r="BO19" s="7">
        <f t="shared" si="55"/>
        <v>0</v>
      </c>
      <c r="BP19" s="7">
        <f t="shared" si="56"/>
        <v>309462</v>
      </c>
      <c r="BQ19" s="7"/>
      <c r="BR19" s="7">
        <v>735142</v>
      </c>
      <c r="BS19" s="7"/>
      <c r="BT19" s="8">
        <f t="shared" si="32"/>
        <v>5287579</v>
      </c>
      <c r="BU19" s="7"/>
      <c r="BX19">
        <v>108.41</v>
      </c>
      <c r="BY19">
        <v>110.46</v>
      </c>
      <c r="BZ19">
        <v>73.47</v>
      </c>
      <c r="CA19">
        <v>45.76</v>
      </c>
      <c r="CB19">
        <v>23.05</v>
      </c>
      <c r="CC19">
        <v>0</v>
      </c>
      <c r="CD19">
        <v>0</v>
      </c>
      <c r="CE19">
        <v>0</v>
      </c>
      <c r="CF19">
        <v>28.36</v>
      </c>
      <c r="CG19">
        <v>56.73</v>
      </c>
      <c r="CJ19" s="13"/>
      <c r="CK19" s="13"/>
      <c r="CL19" s="13"/>
      <c r="CM19" s="13"/>
      <c r="CN19" s="13"/>
      <c r="CO19" s="13"/>
      <c r="CP19" s="13"/>
      <c r="CQ19" s="13"/>
    </row>
    <row r="20" spans="1:95" x14ac:dyDescent="0.3">
      <c r="A20" s="1">
        <f t="shared" si="33"/>
        <v>3518</v>
      </c>
      <c r="B20" s="1" t="s">
        <v>35</v>
      </c>
      <c r="C20" s="6" t="s">
        <v>15</v>
      </c>
      <c r="D20" s="6"/>
      <c r="E20" s="7">
        <v>4634.12</v>
      </c>
      <c r="F20" s="7">
        <v>4844.42</v>
      </c>
      <c r="G20" s="7">
        <v>171.596</v>
      </c>
      <c r="H20" s="7">
        <v>137.42400000000001</v>
      </c>
      <c r="I20" s="7">
        <v>115.49</v>
      </c>
      <c r="J20" s="7">
        <v>73.745000000000005</v>
      </c>
      <c r="K20" s="7">
        <v>30.215</v>
      </c>
      <c r="L20" s="7">
        <v>0</v>
      </c>
      <c r="M20" s="7">
        <v>0</v>
      </c>
      <c r="N20" s="7">
        <v>0</v>
      </c>
      <c r="O20" s="7">
        <v>30.085000000000001</v>
      </c>
      <c r="P20" s="7">
        <v>77.41</v>
      </c>
      <c r="Q20" s="7">
        <v>126.855</v>
      </c>
      <c r="R20" s="7">
        <v>162.47999999999999</v>
      </c>
      <c r="S20" s="8">
        <f t="shared" si="0"/>
        <v>925.30000000000007</v>
      </c>
      <c r="T20" s="9">
        <f t="shared" si="1"/>
        <v>938331.82</v>
      </c>
      <c r="U20" s="9">
        <f t="shared" si="2"/>
        <v>751470.38</v>
      </c>
      <c r="V20" s="9">
        <f t="shared" si="3"/>
        <v>631529.53</v>
      </c>
      <c r="W20" s="9">
        <f t="shared" si="4"/>
        <v>403256.95</v>
      </c>
      <c r="X20" s="9">
        <f t="shared" si="5"/>
        <v>165223.51999999999</v>
      </c>
      <c r="Y20" s="9">
        <f t="shared" si="6"/>
        <v>0</v>
      </c>
      <c r="Z20" s="9">
        <f t="shared" si="7"/>
        <v>0</v>
      </c>
      <c r="AA20" s="9">
        <f t="shared" si="8"/>
        <v>0</v>
      </c>
      <c r="AB20" s="9">
        <f t="shared" si="9"/>
        <v>171978.36</v>
      </c>
      <c r="AC20" s="9">
        <f t="shared" si="10"/>
        <v>442507.73</v>
      </c>
      <c r="AD20" s="9">
        <f t="shared" si="11"/>
        <v>725155.9</v>
      </c>
      <c r="AE20" s="9">
        <f t="shared" si="12"/>
        <v>928803.21</v>
      </c>
      <c r="AF20" s="8">
        <f t="shared" si="13"/>
        <v>5158257.4000000004</v>
      </c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8">
        <f t="shared" si="14"/>
        <v>0</v>
      </c>
      <c r="AU20" s="9">
        <f t="shared" si="15"/>
        <v>0</v>
      </c>
      <c r="AV20" s="9">
        <f t="shared" si="16"/>
        <v>0</v>
      </c>
      <c r="AW20" s="9">
        <f t="shared" si="17"/>
        <v>0</v>
      </c>
      <c r="AX20" s="9">
        <f t="shared" si="18"/>
        <v>0</v>
      </c>
      <c r="AY20" s="9">
        <f t="shared" si="19"/>
        <v>0</v>
      </c>
      <c r="AZ20" s="9">
        <f t="shared" si="20"/>
        <v>0</v>
      </c>
      <c r="BA20" s="9">
        <f t="shared" si="21"/>
        <v>0</v>
      </c>
      <c r="BB20" s="9">
        <f t="shared" si="22"/>
        <v>0</v>
      </c>
      <c r="BC20" s="9">
        <f t="shared" si="23"/>
        <v>0</v>
      </c>
      <c r="BD20" s="9">
        <f t="shared" si="24"/>
        <v>0</v>
      </c>
      <c r="BE20" s="9">
        <f t="shared" si="25"/>
        <v>0</v>
      </c>
      <c r="BF20" s="9">
        <f t="shared" si="26"/>
        <v>0</v>
      </c>
      <c r="BG20" s="8">
        <f t="shared" si="27"/>
        <v>0</v>
      </c>
      <c r="BH20" s="7">
        <f>ROUND(BX20*E20*1.18*1.1,0)</f>
        <v>1094505</v>
      </c>
      <c r="BI20" s="7">
        <f t="shared" si="52"/>
        <v>1360595</v>
      </c>
      <c r="BJ20" s="7">
        <f>ROUND(BZ20*E20*1.18*1.1,0)</f>
        <v>899129</v>
      </c>
      <c r="BK20" s="7">
        <v>259582</v>
      </c>
      <c r="BL20" s="7"/>
      <c r="BM20" s="7">
        <f t="shared" si="53"/>
        <v>0</v>
      </c>
      <c r="BN20" s="7">
        <f t="shared" si="54"/>
        <v>0</v>
      </c>
      <c r="BO20" s="7">
        <f t="shared" si="55"/>
        <v>0</v>
      </c>
      <c r="BP20" s="7">
        <f t="shared" si="56"/>
        <v>142667</v>
      </c>
      <c r="BQ20" s="7"/>
      <c r="BR20" s="7"/>
      <c r="BS20" s="7"/>
      <c r="BT20" s="8">
        <f t="shared" si="32"/>
        <v>3756478</v>
      </c>
      <c r="BU20" s="7"/>
      <c r="BX20">
        <v>181.96</v>
      </c>
      <c r="BY20">
        <v>226.197</v>
      </c>
      <c r="BZ20">
        <v>149.47900000000001</v>
      </c>
      <c r="CA20">
        <v>63.488</v>
      </c>
      <c r="CB20">
        <v>34.68</v>
      </c>
      <c r="CC20">
        <v>0</v>
      </c>
      <c r="CD20">
        <v>0</v>
      </c>
      <c r="CE20">
        <v>0</v>
      </c>
      <c r="CF20">
        <v>26.09</v>
      </c>
      <c r="CG20">
        <v>59.53</v>
      </c>
      <c r="CJ20" s="13"/>
      <c r="CK20" s="13"/>
      <c r="CL20" s="13"/>
      <c r="CM20" s="13"/>
      <c r="CN20" s="13"/>
      <c r="CO20" s="13"/>
      <c r="CP20" s="13"/>
      <c r="CQ20" s="13"/>
    </row>
    <row r="21" spans="1:95" x14ac:dyDescent="0.3">
      <c r="A21" s="1">
        <f t="shared" si="33"/>
        <v>3519</v>
      </c>
      <c r="B21" s="1" t="s">
        <v>36</v>
      </c>
      <c r="C21" s="6" t="s">
        <v>15</v>
      </c>
      <c r="D21" s="6"/>
      <c r="E21" s="7">
        <v>4634.12</v>
      </c>
      <c r="F21" s="7">
        <v>4844.42</v>
      </c>
      <c r="G21" s="7">
        <v>198.57</v>
      </c>
      <c r="H21" s="7">
        <v>158.65</v>
      </c>
      <c r="I21" s="7">
        <v>132.44</v>
      </c>
      <c r="J21" s="7">
        <v>83.32</v>
      </c>
      <c r="K21" s="7">
        <v>33.090000000000003</v>
      </c>
      <c r="L21" s="7">
        <v>0</v>
      </c>
      <c r="M21" s="7">
        <v>0</v>
      </c>
      <c r="N21" s="7">
        <v>0</v>
      </c>
      <c r="O21" s="7">
        <v>32.979999999999997</v>
      </c>
      <c r="P21" s="7">
        <v>87.53</v>
      </c>
      <c r="Q21" s="7">
        <v>145.94999999999999</v>
      </c>
      <c r="R21" s="7">
        <v>187.85</v>
      </c>
      <c r="S21" s="8">
        <f t="shared" si="0"/>
        <v>1060.3799999999999</v>
      </c>
      <c r="T21" s="9">
        <f t="shared" si="1"/>
        <v>1085832.71</v>
      </c>
      <c r="U21" s="9">
        <f t="shared" si="2"/>
        <v>867539.7</v>
      </c>
      <c r="V21" s="9">
        <f t="shared" si="3"/>
        <v>724216.57</v>
      </c>
      <c r="W21" s="9">
        <f t="shared" si="4"/>
        <v>455615.56</v>
      </c>
      <c r="X21" s="9">
        <f t="shared" si="5"/>
        <v>180944.78</v>
      </c>
      <c r="Y21" s="9">
        <f t="shared" si="6"/>
        <v>0</v>
      </c>
      <c r="Z21" s="9">
        <f t="shared" si="7"/>
        <v>0</v>
      </c>
      <c r="AA21" s="9">
        <f t="shared" si="8"/>
        <v>0</v>
      </c>
      <c r="AB21" s="9">
        <f t="shared" si="9"/>
        <v>188527.39</v>
      </c>
      <c r="AC21" s="9">
        <f t="shared" si="10"/>
        <v>500357.86</v>
      </c>
      <c r="AD21" s="9">
        <f t="shared" si="11"/>
        <v>834310.86</v>
      </c>
      <c r="AE21" s="9">
        <f t="shared" si="12"/>
        <v>1073828.67</v>
      </c>
      <c r="AF21" s="8">
        <f t="shared" si="13"/>
        <v>5911174.0999999996</v>
      </c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8">
        <f t="shared" si="14"/>
        <v>0</v>
      </c>
      <c r="AU21" s="9">
        <f t="shared" si="15"/>
        <v>0</v>
      </c>
      <c r="AV21" s="9">
        <f t="shared" si="16"/>
        <v>0</v>
      </c>
      <c r="AW21" s="9">
        <f t="shared" si="17"/>
        <v>0</v>
      </c>
      <c r="AX21" s="9">
        <f t="shared" si="18"/>
        <v>0</v>
      </c>
      <c r="AY21" s="9">
        <f t="shared" si="19"/>
        <v>0</v>
      </c>
      <c r="AZ21" s="9">
        <f t="shared" si="20"/>
        <v>0</v>
      </c>
      <c r="BA21" s="9">
        <f t="shared" si="21"/>
        <v>0</v>
      </c>
      <c r="BB21" s="9">
        <f t="shared" si="22"/>
        <v>0</v>
      </c>
      <c r="BC21" s="9">
        <f t="shared" si="23"/>
        <v>0</v>
      </c>
      <c r="BD21" s="9">
        <f t="shared" si="24"/>
        <v>0</v>
      </c>
      <c r="BE21" s="9">
        <f t="shared" si="25"/>
        <v>0</v>
      </c>
      <c r="BF21" s="9">
        <f t="shared" si="26"/>
        <v>0</v>
      </c>
      <c r="BG21" s="8">
        <f t="shared" si="27"/>
        <v>0</v>
      </c>
      <c r="BH21" s="7">
        <f>ROUND(BX21*E21*1.18*1.1,0)-121053-62830</f>
        <v>852216</v>
      </c>
      <c r="BI21" s="7">
        <f t="shared" si="52"/>
        <v>1060340</v>
      </c>
      <c r="BJ21" s="7">
        <f>ROUND(BZ21*E21*1.18*1.1,0)</f>
        <v>587133</v>
      </c>
      <c r="BK21" s="7">
        <v>311271</v>
      </c>
      <c r="BL21" s="7"/>
      <c r="BM21" s="7">
        <f t="shared" si="53"/>
        <v>0</v>
      </c>
      <c r="BN21" s="7">
        <f t="shared" si="54"/>
        <v>0</v>
      </c>
      <c r="BO21" s="7">
        <f t="shared" si="55"/>
        <v>0</v>
      </c>
      <c r="BP21" s="7">
        <f t="shared" si="56"/>
        <v>120920</v>
      </c>
      <c r="BQ21" s="7"/>
      <c r="BR21" s="7"/>
      <c r="BS21" s="7"/>
      <c r="BT21" s="8">
        <f t="shared" si="32"/>
        <v>2931880</v>
      </c>
      <c r="BU21" s="7"/>
      <c r="BX21">
        <v>172.25</v>
      </c>
      <c r="BY21">
        <v>176.28</v>
      </c>
      <c r="BZ21">
        <v>97.61</v>
      </c>
      <c r="CA21">
        <v>76.13</v>
      </c>
      <c r="CB21">
        <v>20.14</v>
      </c>
      <c r="CC21">
        <v>0</v>
      </c>
      <c r="CD21">
        <v>0</v>
      </c>
      <c r="CE21">
        <v>0</v>
      </c>
      <c r="CF21">
        <v>22.113</v>
      </c>
      <c r="CG21">
        <v>60.183999999999997</v>
      </c>
      <c r="CJ21" s="13"/>
      <c r="CK21" s="13"/>
      <c r="CL21" s="13"/>
      <c r="CM21" s="13"/>
      <c r="CN21" s="13"/>
      <c r="CO21" s="13"/>
      <c r="CP21" s="13"/>
      <c r="CQ21" s="13"/>
    </row>
    <row r="22" spans="1:95" x14ac:dyDescent="0.3">
      <c r="A22" s="1">
        <f t="shared" si="33"/>
        <v>3520</v>
      </c>
      <c r="B22" s="1" t="s">
        <v>37</v>
      </c>
      <c r="C22" s="6" t="s">
        <v>15</v>
      </c>
      <c r="D22" s="6"/>
      <c r="E22" s="7">
        <v>4824.17</v>
      </c>
      <c r="F22" s="7">
        <v>5161.18</v>
      </c>
      <c r="G22" s="7">
        <v>285.93</v>
      </c>
      <c r="H22" s="7">
        <v>228.76</v>
      </c>
      <c r="I22" s="7">
        <v>191.7</v>
      </c>
      <c r="J22" s="7">
        <v>121.66</v>
      </c>
      <c r="K22" s="7">
        <v>49.21</v>
      </c>
      <c r="L22" s="7">
        <v>0</v>
      </c>
      <c r="M22" s="7">
        <v>0</v>
      </c>
      <c r="N22" s="7">
        <v>0</v>
      </c>
      <c r="O22" s="7">
        <v>48.99</v>
      </c>
      <c r="P22" s="7">
        <v>127.75</v>
      </c>
      <c r="Q22" s="7">
        <v>210.87</v>
      </c>
      <c r="R22" s="7">
        <v>270.63</v>
      </c>
      <c r="S22" s="8">
        <f t="shared" si="0"/>
        <v>1535.5</v>
      </c>
      <c r="T22" s="9">
        <f t="shared" si="1"/>
        <v>1627662.42</v>
      </c>
      <c r="U22" s="9">
        <f t="shared" si="2"/>
        <v>1302221.01</v>
      </c>
      <c r="V22" s="9">
        <f t="shared" si="3"/>
        <v>1091256.2</v>
      </c>
      <c r="W22" s="9">
        <f t="shared" si="4"/>
        <v>692552.06</v>
      </c>
      <c r="X22" s="9">
        <f t="shared" si="5"/>
        <v>280128.94</v>
      </c>
      <c r="Y22" s="9">
        <f t="shared" si="6"/>
        <v>0</v>
      </c>
      <c r="Z22" s="9">
        <f t="shared" si="7"/>
        <v>0</v>
      </c>
      <c r="AA22" s="9">
        <f t="shared" si="8"/>
        <v>0</v>
      </c>
      <c r="AB22" s="9">
        <f t="shared" si="9"/>
        <v>298358.53000000003</v>
      </c>
      <c r="AC22" s="9">
        <f t="shared" si="10"/>
        <v>778022.08</v>
      </c>
      <c r="AD22" s="9">
        <f t="shared" si="11"/>
        <v>1284238.8700000001</v>
      </c>
      <c r="AE22" s="9">
        <f t="shared" si="12"/>
        <v>1648188.77</v>
      </c>
      <c r="AF22" s="8">
        <f t="shared" si="13"/>
        <v>9002628.8800000008</v>
      </c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8">
        <f t="shared" si="14"/>
        <v>0</v>
      </c>
      <c r="AU22" s="9">
        <f t="shared" si="15"/>
        <v>0</v>
      </c>
      <c r="AV22" s="9">
        <f t="shared" si="16"/>
        <v>0</v>
      </c>
      <c r="AW22" s="9">
        <f t="shared" si="17"/>
        <v>0</v>
      </c>
      <c r="AX22" s="9">
        <f t="shared" si="18"/>
        <v>0</v>
      </c>
      <c r="AY22" s="9">
        <f t="shared" si="19"/>
        <v>0</v>
      </c>
      <c r="AZ22" s="9">
        <f t="shared" si="20"/>
        <v>0</v>
      </c>
      <c r="BA22" s="9">
        <f t="shared" si="21"/>
        <v>0</v>
      </c>
      <c r="BB22" s="9">
        <f t="shared" si="22"/>
        <v>0</v>
      </c>
      <c r="BC22" s="9">
        <f t="shared" si="23"/>
        <v>0</v>
      </c>
      <c r="BD22" s="9">
        <f t="shared" si="24"/>
        <v>0</v>
      </c>
      <c r="BE22" s="9">
        <f t="shared" si="25"/>
        <v>0</v>
      </c>
      <c r="BF22" s="9">
        <f t="shared" si="26"/>
        <v>0</v>
      </c>
      <c r="BG22" s="8">
        <f t="shared" si="27"/>
        <v>0</v>
      </c>
      <c r="BH22" s="7">
        <f>ROUND(T22,0)-298680</f>
        <v>1328982</v>
      </c>
      <c r="BI22" s="7">
        <f t="shared" si="52"/>
        <v>1511655</v>
      </c>
      <c r="BJ22" s="7">
        <f>ROUND(BZ22*E22*1.18*1.1,0)</f>
        <v>1044025</v>
      </c>
      <c r="BK22" s="7">
        <v>536982</v>
      </c>
      <c r="BL22" s="7"/>
      <c r="BM22" s="7">
        <f t="shared" si="53"/>
        <v>0</v>
      </c>
      <c r="BN22" s="7">
        <f t="shared" si="54"/>
        <v>0</v>
      </c>
      <c r="BO22" s="7">
        <f t="shared" si="55"/>
        <v>0</v>
      </c>
      <c r="BP22" s="7">
        <f t="shared" si="56"/>
        <v>275916</v>
      </c>
      <c r="BQ22" s="7"/>
      <c r="BR22" s="7"/>
      <c r="BS22" s="7"/>
      <c r="BT22" s="8">
        <f t="shared" si="32"/>
        <v>4697560</v>
      </c>
      <c r="BU22" s="7"/>
      <c r="BX22">
        <v>100.8</v>
      </c>
      <c r="BY22">
        <v>241.41</v>
      </c>
      <c r="BZ22">
        <v>166.73</v>
      </c>
      <c r="CA22">
        <v>126.16</v>
      </c>
      <c r="CB22">
        <v>36.53</v>
      </c>
      <c r="CC22">
        <v>0</v>
      </c>
      <c r="CD22">
        <v>0</v>
      </c>
      <c r="CE22">
        <v>0</v>
      </c>
      <c r="CF22">
        <v>48.47</v>
      </c>
      <c r="CG22">
        <v>109.94</v>
      </c>
      <c r="CJ22" s="13"/>
      <c r="CK22" s="13"/>
      <c r="CL22" s="13"/>
      <c r="CM22" s="13"/>
      <c r="CN22" s="13"/>
      <c r="CO22" s="13"/>
      <c r="CP22" s="13"/>
      <c r="CQ22" s="13"/>
    </row>
    <row r="23" spans="1:95" x14ac:dyDescent="0.3">
      <c r="A23" s="1">
        <f t="shared" si="33"/>
        <v>3521</v>
      </c>
      <c r="B23" s="1" t="s">
        <v>38</v>
      </c>
      <c r="C23" s="6" t="s">
        <v>15</v>
      </c>
      <c r="D23" s="6"/>
      <c r="E23" s="7">
        <v>13327.68</v>
      </c>
      <c r="F23" s="7">
        <v>13985.22</v>
      </c>
      <c r="G23" s="7">
        <v>194.83</v>
      </c>
      <c r="H23" s="7">
        <v>155.74</v>
      </c>
      <c r="I23" s="7">
        <v>130.25</v>
      </c>
      <c r="J23" s="7">
        <v>82.2</v>
      </c>
      <c r="K23" s="7">
        <v>32.96</v>
      </c>
      <c r="L23" s="7">
        <v>0</v>
      </c>
      <c r="M23" s="7">
        <v>0</v>
      </c>
      <c r="N23" s="7">
        <v>0</v>
      </c>
      <c r="O23" s="7">
        <v>32.78</v>
      </c>
      <c r="P23" s="7">
        <v>86.35</v>
      </c>
      <c r="Q23" s="7">
        <v>143.36000000000001</v>
      </c>
      <c r="R23" s="7">
        <v>184.41</v>
      </c>
      <c r="S23" s="8">
        <f t="shared" si="0"/>
        <v>1042.8800000000001</v>
      </c>
      <c r="T23" s="9">
        <f t="shared" si="1"/>
        <v>3064025.64</v>
      </c>
      <c r="U23" s="9">
        <f t="shared" si="2"/>
        <v>2449270.4</v>
      </c>
      <c r="V23" s="9">
        <f t="shared" si="3"/>
        <v>2048397.78</v>
      </c>
      <c r="W23" s="9">
        <f t="shared" si="4"/>
        <v>1292731.6499999999</v>
      </c>
      <c r="X23" s="9">
        <f t="shared" si="5"/>
        <v>518350.79</v>
      </c>
      <c r="Y23" s="9">
        <f t="shared" si="6"/>
        <v>0</v>
      </c>
      <c r="Z23" s="9">
        <f t="shared" si="7"/>
        <v>0</v>
      </c>
      <c r="AA23" s="9">
        <f t="shared" si="8"/>
        <v>0</v>
      </c>
      <c r="AB23" s="9">
        <f t="shared" si="9"/>
        <v>540953.9</v>
      </c>
      <c r="AC23" s="9">
        <f t="shared" si="10"/>
        <v>1424996.02</v>
      </c>
      <c r="AD23" s="9">
        <f t="shared" si="11"/>
        <v>2365806.94</v>
      </c>
      <c r="AE23" s="9">
        <f t="shared" si="12"/>
        <v>3043237.02</v>
      </c>
      <c r="AF23" s="8">
        <f t="shared" si="13"/>
        <v>16747770.139999999</v>
      </c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8">
        <f t="shared" si="14"/>
        <v>0</v>
      </c>
      <c r="AU23" s="9">
        <f t="shared" si="15"/>
        <v>0</v>
      </c>
      <c r="AV23" s="9">
        <f t="shared" si="16"/>
        <v>0</v>
      </c>
      <c r="AW23" s="9">
        <f t="shared" si="17"/>
        <v>0</v>
      </c>
      <c r="AX23" s="9">
        <f t="shared" si="18"/>
        <v>0</v>
      </c>
      <c r="AY23" s="9">
        <f t="shared" si="19"/>
        <v>0</v>
      </c>
      <c r="AZ23" s="9">
        <f t="shared" si="20"/>
        <v>0</v>
      </c>
      <c r="BA23" s="9">
        <f t="shared" si="21"/>
        <v>0</v>
      </c>
      <c r="BB23" s="9">
        <f t="shared" si="22"/>
        <v>0</v>
      </c>
      <c r="BC23" s="9">
        <f t="shared" si="23"/>
        <v>0</v>
      </c>
      <c r="BD23" s="9">
        <f t="shared" si="24"/>
        <v>0</v>
      </c>
      <c r="BE23" s="9">
        <f t="shared" si="25"/>
        <v>0</v>
      </c>
      <c r="BF23" s="9">
        <f t="shared" si="26"/>
        <v>0</v>
      </c>
      <c r="BG23" s="8">
        <f t="shared" si="27"/>
        <v>0</v>
      </c>
      <c r="BH23" s="7">
        <f>ROUND(BX23*E23*1.18*1.1,0)+1855685</f>
        <v>4458888</v>
      </c>
      <c r="BI23" s="7">
        <f t="shared" si="52"/>
        <v>2403050</v>
      </c>
      <c r="BJ23" s="7">
        <f>ROUND(BZ23*E23*1.18*1.1,0)</f>
        <v>1614373</v>
      </c>
      <c r="BK23" s="7">
        <f>ROUND(CA23*E23*1.18*1.1,0)</f>
        <v>1202649</v>
      </c>
      <c r="BL23" s="7"/>
      <c r="BM23" s="7">
        <f t="shared" si="53"/>
        <v>0</v>
      </c>
      <c r="BN23" s="7">
        <f t="shared" si="54"/>
        <v>0</v>
      </c>
      <c r="BO23" s="7">
        <f t="shared" si="55"/>
        <v>0</v>
      </c>
      <c r="BP23" s="7">
        <f t="shared" si="56"/>
        <v>663351</v>
      </c>
      <c r="BQ23" s="7">
        <f>ROUND(AC23,0)</f>
        <v>1424996</v>
      </c>
      <c r="BR23" s="7">
        <f>ROUND(AD23,0)-1665901+622084</f>
        <v>1321990</v>
      </c>
      <c r="BS23" s="7"/>
      <c r="BT23" s="8">
        <f t="shared" si="32"/>
        <v>13089297</v>
      </c>
      <c r="BU23" s="7"/>
      <c r="BX23">
        <v>150.47999999999999</v>
      </c>
      <c r="BY23">
        <v>138.91</v>
      </c>
      <c r="BZ23">
        <v>93.32</v>
      </c>
      <c r="CA23">
        <v>69.52</v>
      </c>
      <c r="CB23">
        <v>35.96</v>
      </c>
      <c r="CC23">
        <v>0</v>
      </c>
      <c r="CD23">
        <v>0</v>
      </c>
      <c r="CE23">
        <v>0</v>
      </c>
      <c r="CF23">
        <v>42.18</v>
      </c>
      <c r="CG23">
        <v>85.25</v>
      </c>
      <c r="CJ23" s="13"/>
      <c r="CK23" s="13"/>
      <c r="CL23" s="13"/>
      <c r="CM23" s="13"/>
      <c r="CN23" s="13"/>
      <c r="CO23" s="13"/>
      <c r="CP23" s="13"/>
      <c r="CQ23" s="13"/>
    </row>
    <row r="24" spans="1:95" x14ac:dyDescent="0.3">
      <c r="A24" s="1">
        <f t="shared" si="33"/>
        <v>3522</v>
      </c>
      <c r="B24" s="1" t="s">
        <v>39</v>
      </c>
      <c r="C24" s="6" t="s">
        <v>25</v>
      </c>
      <c r="D24" s="6"/>
      <c r="E24" s="7">
        <v>8520.52</v>
      </c>
      <c r="F24" s="7">
        <v>9123.4599999999991</v>
      </c>
      <c r="G24" s="7">
        <v>171.48</v>
      </c>
      <c r="H24" s="7">
        <v>137.27000000000001</v>
      </c>
      <c r="I24" s="7">
        <v>115.21</v>
      </c>
      <c r="J24" s="7">
        <v>73.37</v>
      </c>
      <c r="K24" s="7">
        <v>29.89</v>
      </c>
      <c r="L24" s="7">
        <v>0</v>
      </c>
      <c r="M24" s="7">
        <v>0</v>
      </c>
      <c r="N24" s="7">
        <v>0</v>
      </c>
      <c r="O24" s="7">
        <v>29.76</v>
      </c>
      <c r="P24" s="7">
        <v>77.03</v>
      </c>
      <c r="Q24" s="7">
        <v>126.64</v>
      </c>
      <c r="R24" s="7">
        <v>162.34</v>
      </c>
      <c r="S24" s="8">
        <f t="shared" si="0"/>
        <v>922.99</v>
      </c>
      <c r="T24" s="9">
        <f t="shared" si="1"/>
        <v>1724096.55</v>
      </c>
      <c r="U24" s="9">
        <f t="shared" si="2"/>
        <v>1380141.9</v>
      </c>
      <c r="V24" s="9">
        <f t="shared" si="3"/>
        <v>1158345.95</v>
      </c>
      <c r="W24" s="9">
        <f t="shared" si="4"/>
        <v>737677.65</v>
      </c>
      <c r="X24" s="9">
        <f t="shared" si="5"/>
        <v>300520.44</v>
      </c>
      <c r="Y24" s="9">
        <f t="shared" si="6"/>
        <v>0</v>
      </c>
      <c r="Z24" s="9">
        <f t="shared" si="7"/>
        <v>0</v>
      </c>
      <c r="AA24" s="9">
        <f t="shared" si="8"/>
        <v>0</v>
      </c>
      <c r="AB24" s="9">
        <f t="shared" si="9"/>
        <v>320386.71999999997</v>
      </c>
      <c r="AC24" s="9">
        <f t="shared" si="10"/>
        <v>829280.55</v>
      </c>
      <c r="AD24" s="9">
        <f t="shared" si="11"/>
        <v>1363366.07</v>
      </c>
      <c r="AE24" s="9">
        <f t="shared" si="12"/>
        <v>1747700.95</v>
      </c>
      <c r="AF24" s="8">
        <f t="shared" si="13"/>
        <v>9561516.7800000012</v>
      </c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8">
        <f t="shared" si="14"/>
        <v>0</v>
      </c>
      <c r="AU24" s="9">
        <f t="shared" si="15"/>
        <v>0</v>
      </c>
      <c r="AV24" s="9">
        <f t="shared" si="16"/>
        <v>0</v>
      </c>
      <c r="AW24" s="9">
        <f t="shared" si="17"/>
        <v>0</v>
      </c>
      <c r="AX24" s="9">
        <f t="shared" si="18"/>
        <v>0</v>
      </c>
      <c r="AY24" s="9">
        <f t="shared" si="19"/>
        <v>0</v>
      </c>
      <c r="AZ24" s="9">
        <f t="shared" si="20"/>
        <v>0</v>
      </c>
      <c r="BA24" s="9">
        <f t="shared" si="21"/>
        <v>0</v>
      </c>
      <c r="BB24" s="9">
        <f t="shared" si="22"/>
        <v>0</v>
      </c>
      <c r="BC24" s="9">
        <f t="shared" si="23"/>
        <v>0</v>
      </c>
      <c r="BD24" s="9">
        <f t="shared" si="24"/>
        <v>0</v>
      </c>
      <c r="BE24" s="9">
        <f t="shared" si="25"/>
        <v>0</v>
      </c>
      <c r="BF24" s="9">
        <f t="shared" si="26"/>
        <v>0</v>
      </c>
      <c r="BG24" s="8">
        <f t="shared" si="27"/>
        <v>0</v>
      </c>
      <c r="BH24" s="7">
        <f t="shared" ref="BH24" si="57">ROUNDUP(T24,0)</f>
        <v>1724097</v>
      </c>
      <c r="BI24" s="7">
        <f t="shared" ref="BI24" si="58">ROUNDUP(U24,0)</f>
        <v>1380142</v>
      </c>
      <c r="BJ24" s="7">
        <v>1537942</v>
      </c>
      <c r="BK24" s="7">
        <f t="shared" ref="BK24" si="59">ROUNDUP(W24,0)</f>
        <v>737678</v>
      </c>
      <c r="BL24" s="7"/>
      <c r="BM24" s="7">
        <f t="shared" ref="BM24" si="60">ROUNDUP(Y24,0)</f>
        <v>0</v>
      </c>
      <c r="BN24" s="7">
        <f>ROUNDUP(E24*M24*1.18,0)</f>
        <v>0</v>
      </c>
      <c r="BO24" s="7">
        <f>ROUNDUP(E24*N24*1.18,0)</f>
        <v>0</v>
      </c>
      <c r="BP24" s="7">
        <f>ROUNDUP(E24*O24*1.18,0)</f>
        <v>299214</v>
      </c>
      <c r="BQ24" s="7"/>
      <c r="BR24" s="7">
        <v>773810</v>
      </c>
      <c r="BS24" s="7"/>
      <c r="BT24" s="8">
        <f t="shared" si="32"/>
        <v>6452883</v>
      </c>
      <c r="BU24" s="7"/>
      <c r="BX24">
        <v>184.46</v>
      </c>
      <c r="BY24">
        <v>152.65</v>
      </c>
      <c r="BZ24">
        <v>123.06</v>
      </c>
      <c r="CA24">
        <v>77.489999999999995</v>
      </c>
      <c r="CB24">
        <v>30.81</v>
      </c>
      <c r="CC24">
        <v>0</v>
      </c>
      <c r="CD24">
        <v>0</v>
      </c>
      <c r="CE24">
        <v>0</v>
      </c>
      <c r="CF24">
        <v>30.67</v>
      </c>
      <c r="CG24">
        <v>81.39</v>
      </c>
      <c r="CJ24" s="13"/>
      <c r="CK24" s="13"/>
      <c r="CL24" s="13"/>
      <c r="CM24" s="13"/>
      <c r="CN24" s="13"/>
      <c r="CO24" s="13"/>
      <c r="CP24" s="13"/>
      <c r="CQ24" s="13"/>
    </row>
    <row r="25" spans="1:95" x14ac:dyDescent="0.3">
      <c r="A25" s="1">
        <f t="shared" si="33"/>
        <v>3523</v>
      </c>
      <c r="B25" s="1" t="s">
        <v>40</v>
      </c>
      <c r="C25" s="6"/>
      <c r="D25" s="6"/>
      <c r="E25" s="7">
        <v>15241.42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8">
        <f t="shared" si="0"/>
        <v>0</v>
      </c>
      <c r="T25" s="9">
        <f t="shared" si="1"/>
        <v>0</v>
      </c>
      <c r="U25" s="9">
        <f t="shared" si="2"/>
        <v>0</v>
      </c>
      <c r="V25" s="9">
        <f t="shared" si="3"/>
        <v>0</v>
      </c>
      <c r="W25" s="9">
        <f t="shared" si="4"/>
        <v>0</v>
      </c>
      <c r="X25" s="9">
        <f t="shared" si="5"/>
        <v>0</v>
      </c>
      <c r="Y25" s="9">
        <f t="shared" si="6"/>
        <v>0</v>
      </c>
      <c r="Z25" s="9">
        <f t="shared" si="7"/>
        <v>0</v>
      </c>
      <c r="AA25" s="9">
        <f t="shared" si="8"/>
        <v>0</v>
      </c>
      <c r="AB25" s="9">
        <f t="shared" si="9"/>
        <v>0</v>
      </c>
      <c r="AC25" s="9">
        <f t="shared" si="10"/>
        <v>0</v>
      </c>
      <c r="AD25" s="9">
        <f t="shared" si="11"/>
        <v>0</v>
      </c>
      <c r="AE25" s="9">
        <f t="shared" si="12"/>
        <v>0</v>
      </c>
      <c r="AF25" s="8">
        <f t="shared" si="13"/>
        <v>0</v>
      </c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8">
        <f t="shared" si="14"/>
        <v>0</v>
      </c>
      <c r="AU25" s="9">
        <f t="shared" si="15"/>
        <v>0</v>
      </c>
      <c r="AV25" s="9">
        <f t="shared" si="16"/>
        <v>0</v>
      </c>
      <c r="AW25" s="9">
        <f t="shared" si="17"/>
        <v>0</v>
      </c>
      <c r="AX25" s="9">
        <f t="shared" si="18"/>
        <v>0</v>
      </c>
      <c r="AY25" s="9">
        <f t="shared" si="19"/>
        <v>0</v>
      </c>
      <c r="AZ25" s="9">
        <f t="shared" si="20"/>
        <v>0</v>
      </c>
      <c r="BA25" s="9">
        <f t="shared" si="21"/>
        <v>0</v>
      </c>
      <c r="BB25" s="9">
        <f t="shared" si="22"/>
        <v>0</v>
      </c>
      <c r="BC25" s="9">
        <f t="shared" si="23"/>
        <v>0</v>
      </c>
      <c r="BD25" s="9">
        <f t="shared" si="24"/>
        <v>0</v>
      </c>
      <c r="BE25" s="9">
        <f t="shared" si="25"/>
        <v>0</v>
      </c>
      <c r="BF25" s="9">
        <f t="shared" si="26"/>
        <v>0</v>
      </c>
      <c r="BG25" s="8">
        <f t="shared" si="27"/>
        <v>0</v>
      </c>
      <c r="BH25" s="7">
        <f>ROUND(BX25*E25*1.18*1.1,0)+91551</f>
        <v>1653843</v>
      </c>
      <c r="BI25" s="7">
        <f>ROUND(BY25*E25*1.18*1.1,0)+46220</f>
        <v>1590707</v>
      </c>
      <c r="BJ25" s="7">
        <v>2059181</v>
      </c>
      <c r="BK25" s="7">
        <v>414317</v>
      </c>
      <c r="BL25" s="7"/>
      <c r="BM25" s="7">
        <f>ROUND(CC25*E25*1.18*1.1,0)</f>
        <v>0</v>
      </c>
      <c r="BN25" s="7">
        <v>95302</v>
      </c>
      <c r="BO25" s="7">
        <v>114328</v>
      </c>
      <c r="BP25" s="7">
        <v>275912</v>
      </c>
      <c r="BQ25" s="7"/>
      <c r="BR25" s="7">
        <v>2075572</v>
      </c>
      <c r="BS25" s="7"/>
      <c r="BT25" s="8">
        <f t="shared" si="32"/>
        <v>8279162</v>
      </c>
      <c r="BU25" s="7"/>
      <c r="BX25">
        <v>78.97</v>
      </c>
      <c r="BY25">
        <v>78.069999999999993</v>
      </c>
      <c r="BZ25">
        <v>52.62</v>
      </c>
      <c r="CA25">
        <v>30.81</v>
      </c>
      <c r="CB25">
        <v>13.98</v>
      </c>
      <c r="CC25">
        <v>0</v>
      </c>
      <c r="CD25">
        <v>0</v>
      </c>
      <c r="CE25">
        <v>0</v>
      </c>
      <c r="CF25">
        <v>0</v>
      </c>
      <c r="CG25">
        <v>0</v>
      </c>
      <c r="CJ25" s="13"/>
      <c r="CK25" s="13"/>
      <c r="CL25" s="13"/>
      <c r="CM25" s="13"/>
      <c r="CN25" s="13"/>
      <c r="CO25" s="13"/>
      <c r="CP25" s="13"/>
      <c r="CQ25" s="13"/>
    </row>
    <row r="26" spans="1:95" x14ac:dyDescent="0.3">
      <c r="A26" s="1">
        <f t="shared" si="33"/>
        <v>3524</v>
      </c>
      <c r="B26" s="1" t="s">
        <v>41</v>
      </c>
      <c r="C26" s="6" t="s">
        <v>15</v>
      </c>
      <c r="D26" s="6" t="s">
        <v>16</v>
      </c>
      <c r="E26" s="7">
        <v>8146.72</v>
      </c>
      <c r="F26" s="7">
        <v>8663.11</v>
      </c>
      <c r="G26" s="7">
        <v>150.36000000000001</v>
      </c>
      <c r="H26" s="7">
        <v>120.25</v>
      </c>
      <c r="I26" s="7">
        <v>100.78</v>
      </c>
      <c r="J26" s="7">
        <v>63.84</v>
      </c>
      <c r="K26" s="7">
        <v>25.79</v>
      </c>
      <c r="L26" s="7"/>
      <c r="M26" s="7"/>
      <c r="N26" s="7"/>
      <c r="O26" s="7">
        <v>25.64</v>
      </c>
      <c r="P26" s="7">
        <v>67.069999999999993</v>
      </c>
      <c r="Q26" s="7">
        <v>110.79</v>
      </c>
      <c r="R26" s="7">
        <v>142.35</v>
      </c>
      <c r="S26" s="8">
        <f t="shared" si="0"/>
        <v>806.87</v>
      </c>
      <c r="T26" s="9">
        <f t="shared" si="1"/>
        <v>1445430.17</v>
      </c>
      <c r="U26" s="9">
        <f t="shared" si="2"/>
        <v>1155978.83</v>
      </c>
      <c r="V26" s="9">
        <f t="shared" si="3"/>
        <v>968811.2</v>
      </c>
      <c r="W26" s="9">
        <f t="shared" si="4"/>
        <v>613702.18999999994</v>
      </c>
      <c r="X26" s="9">
        <f t="shared" si="5"/>
        <v>247922.61</v>
      </c>
      <c r="Y26" s="9">
        <f t="shared" si="6"/>
        <v>0</v>
      </c>
      <c r="Z26" s="9">
        <f t="shared" si="7"/>
        <v>0</v>
      </c>
      <c r="AA26" s="9">
        <f t="shared" si="8"/>
        <v>0</v>
      </c>
      <c r="AB26" s="9">
        <f t="shared" si="9"/>
        <v>262104.13</v>
      </c>
      <c r="AC26" s="9">
        <f t="shared" si="10"/>
        <v>685621.05</v>
      </c>
      <c r="AD26" s="9">
        <f t="shared" si="11"/>
        <v>1132547.43</v>
      </c>
      <c r="AE26" s="9">
        <f t="shared" si="12"/>
        <v>1455168.58</v>
      </c>
      <c r="AF26" s="8">
        <f t="shared" si="13"/>
        <v>7967286.1899999995</v>
      </c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8">
        <f t="shared" si="14"/>
        <v>0</v>
      </c>
      <c r="AU26" s="9">
        <f t="shared" si="15"/>
        <v>0</v>
      </c>
      <c r="AV26" s="9">
        <f t="shared" si="16"/>
        <v>0</v>
      </c>
      <c r="AW26" s="9">
        <f t="shared" si="17"/>
        <v>0</v>
      </c>
      <c r="AX26" s="9">
        <f t="shared" si="18"/>
        <v>0</v>
      </c>
      <c r="AY26" s="9">
        <f t="shared" si="19"/>
        <v>0</v>
      </c>
      <c r="AZ26" s="9">
        <f t="shared" si="20"/>
        <v>0</v>
      </c>
      <c r="BA26" s="9">
        <f t="shared" si="21"/>
        <v>0</v>
      </c>
      <c r="BB26" s="9">
        <f t="shared" si="22"/>
        <v>0</v>
      </c>
      <c r="BC26" s="9">
        <f t="shared" si="23"/>
        <v>0</v>
      </c>
      <c r="BD26" s="9">
        <f t="shared" si="24"/>
        <v>0</v>
      </c>
      <c r="BE26" s="9">
        <f t="shared" si="25"/>
        <v>0</v>
      </c>
      <c r="BF26" s="9">
        <f t="shared" si="26"/>
        <v>0</v>
      </c>
      <c r="BG26" s="8">
        <f t="shared" si="27"/>
        <v>0</v>
      </c>
      <c r="BH26" s="7">
        <f>ROUNDUP(T26,0)</f>
        <v>1445431</v>
      </c>
      <c r="BI26" s="7">
        <f t="shared" ref="BI26" si="61">ROUNDUP(U26,0)</f>
        <v>1155979</v>
      </c>
      <c r="BJ26" s="7">
        <v>1666566</v>
      </c>
      <c r="BK26" s="7">
        <v>277111</v>
      </c>
      <c r="BL26" s="7"/>
      <c r="BM26" s="7">
        <f t="shared" ref="BM26" si="62">ROUNDUP(Y26,0)</f>
        <v>0</v>
      </c>
      <c r="BN26" s="7">
        <f>ROUNDUP(E26*M26*1.18,0)</f>
        <v>0</v>
      </c>
      <c r="BO26" s="7">
        <f>ROUNDUP(E26*N26*1.18,0)</f>
        <v>0</v>
      </c>
      <c r="BP26" s="7">
        <f>ROUNDUP(E26*O26*1.18,0)</f>
        <v>246481</v>
      </c>
      <c r="BQ26" s="7"/>
      <c r="BR26" s="7">
        <v>603804</v>
      </c>
      <c r="BS26" s="7"/>
      <c r="BT26" s="8">
        <f t="shared" si="32"/>
        <v>5395372</v>
      </c>
      <c r="BU26" s="7"/>
      <c r="BX26">
        <v>107.49</v>
      </c>
      <c r="BY26">
        <v>103.08</v>
      </c>
      <c r="BZ26">
        <v>67.709999999999994</v>
      </c>
      <c r="CA26">
        <v>42.08</v>
      </c>
      <c r="CB26">
        <v>18.14</v>
      </c>
      <c r="CC26">
        <v>0</v>
      </c>
      <c r="CD26">
        <v>0</v>
      </c>
      <c r="CE26">
        <v>0</v>
      </c>
      <c r="CF26">
        <v>7.32</v>
      </c>
      <c r="CG26">
        <v>66.430000000000007</v>
      </c>
      <c r="CJ26" s="13"/>
      <c r="CK26" s="13"/>
      <c r="CL26" s="13"/>
      <c r="CM26" s="13"/>
      <c r="CN26" s="13"/>
      <c r="CO26" s="13"/>
      <c r="CP26" s="13"/>
      <c r="CQ26" s="13"/>
    </row>
    <row r="27" spans="1:95" x14ac:dyDescent="0.3">
      <c r="A27" s="1">
        <f t="shared" si="33"/>
        <v>3525</v>
      </c>
      <c r="B27" s="1" t="s">
        <v>42</v>
      </c>
      <c r="C27" s="6" t="s">
        <v>15</v>
      </c>
      <c r="D27" s="6" t="s">
        <v>43</v>
      </c>
      <c r="E27" s="7">
        <v>7262.36</v>
      </c>
      <c r="F27" s="7">
        <v>7639.75</v>
      </c>
      <c r="G27" s="7">
        <v>195.33</v>
      </c>
      <c r="H27" s="7">
        <v>155.87299999999999</v>
      </c>
      <c r="I27" s="7">
        <v>129.87100000000001</v>
      </c>
      <c r="J27" s="7">
        <v>81.094999999999999</v>
      </c>
      <c r="K27" s="7">
        <v>31.747</v>
      </c>
      <c r="L27" s="7"/>
      <c r="M27" s="7"/>
      <c r="N27" s="7"/>
      <c r="O27" s="7">
        <v>31.597000000000001</v>
      </c>
      <c r="P27" s="7">
        <v>85.301000000000002</v>
      </c>
      <c r="Q27" s="7">
        <v>143.20500000000001</v>
      </c>
      <c r="R27" s="7">
        <v>184.74100000000001</v>
      </c>
      <c r="S27" s="8">
        <f t="shared" si="0"/>
        <v>1038.76</v>
      </c>
      <c r="T27" s="9">
        <f t="shared" si="1"/>
        <v>1673897</v>
      </c>
      <c r="U27" s="9">
        <f t="shared" si="2"/>
        <v>1335766.8899999999</v>
      </c>
      <c r="V27" s="9">
        <f t="shared" si="3"/>
        <v>1112940.55</v>
      </c>
      <c r="W27" s="9">
        <f t="shared" si="4"/>
        <v>694950.48</v>
      </c>
      <c r="X27" s="9">
        <f t="shared" si="5"/>
        <v>272058.61</v>
      </c>
      <c r="Y27" s="9">
        <f t="shared" si="6"/>
        <v>0</v>
      </c>
      <c r="Z27" s="9">
        <f t="shared" si="7"/>
        <v>0</v>
      </c>
      <c r="AA27" s="9">
        <f t="shared" si="8"/>
        <v>0</v>
      </c>
      <c r="AB27" s="9">
        <f t="shared" si="9"/>
        <v>284843.95</v>
      </c>
      <c r="AC27" s="9">
        <f t="shared" si="10"/>
        <v>768980.41</v>
      </c>
      <c r="AD27" s="9">
        <f t="shared" si="11"/>
        <v>1290979.47</v>
      </c>
      <c r="AE27" s="9">
        <f t="shared" si="12"/>
        <v>1665422.56</v>
      </c>
      <c r="AF27" s="8">
        <f t="shared" si="13"/>
        <v>9099839.9199999999</v>
      </c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8">
        <f t="shared" si="14"/>
        <v>0</v>
      </c>
      <c r="AU27" s="9">
        <f t="shared" si="15"/>
        <v>0</v>
      </c>
      <c r="AV27" s="9">
        <f t="shared" si="16"/>
        <v>0</v>
      </c>
      <c r="AW27" s="9">
        <f t="shared" si="17"/>
        <v>0</v>
      </c>
      <c r="AX27" s="9">
        <f t="shared" si="18"/>
        <v>0</v>
      </c>
      <c r="AY27" s="9">
        <f t="shared" si="19"/>
        <v>0</v>
      </c>
      <c r="AZ27" s="9">
        <f t="shared" si="20"/>
        <v>0</v>
      </c>
      <c r="BA27" s="9">
        <f t="shared" si="21"/>
        <v>0</v>
      </c>
      <c r="BB27" s="9">
        <f t="shared" si="22"/>
        <v>0</v>
      </c>
      <c r="BC27" s="9">
        <f t="shared" si="23"/>
        <v>0</v>
      </c>
      <c r="BD27" s="9">
        <f t="shared" si="24"/>
        <v>0</v>
      </c>
      <c r="BE27" s="9">
        <f t="shared" si="25"/>
        <v>0</v>
      </c>
      <c r="BF27" s="9">
        <f t="shared" si="26"/>
        <v>0</v>
      </c>
      <c r="BG27" s="8">
        <f t="shared" si="27"/>
        <v>0</v>
      </c>
      <c r="BH27" s="7">
        <f>ROUND(BX27*E27*1.18*1.1,0)</f>
        <v>1767760</v>
      </c>
      <c r="BI27" s="7">
        <f>ROUND(BY27*E27*1.18*1.1,0)</f>
        <v>1611091</v>
      </c>
      <c r="BJ27" s="7">
        <v>1757081</v>
      </c>
      <c r="BK27" s="7">
        <v>579309</v>
      </c>
      <c r="BL27" s="7"/>
      <c r="BM27" s="7">
        <f>ROUND(CC27*E27*1.18*1.1,0)</f>
        <v>0</v>
      </c>
      <c r="BN27" s="7">
        <f>ROUND(CD27*E27*1.18*1.1,0)</f>
        <v>0</v>
      </c>
      <c r="BO27" s="7">
        <v>150000</v>
      </c>
      <c r="BP27" s="7">
        <f>ROUND(CF27*E27*1.18,0)</f>
        <v>316903</v>
      </c>
      <c r="BQ27" s="7"/>
      <c r="BR27" s="7">
        <v>1207680</v>
      </c>
      <c r="BS27" s="7"/>
      <c r="BT27" s="8">
        <f t="shared" si="32"/>
        <v>7389824</v>
      </c>
      <c r="BU27" s="7"/>
      <c r="BX27">
        <v>187.53</v>
      </c>
      <c r="BY27">
        <v>170.91</v>
      </c>
      <c r="BZ27">
        <v>123.55</v>
      </c>
      <c r="CA27">
        <v>90.41</v>
      </c>
      <c r="CB27">
        <v>59.25</v>
      </c>
      <c r="CC27">
        <v>0</v>
      </c>
      <c r="CD27">
        <v>0</v>
      </c>
      <c r="CE27">
        <v>0</v>
      </c>
      <c r="CF27">
        <v>36.979999999999997</v>
      </c>
      <c r="CG27">
        <v>119.75</v>
      </c>
      <c r="CJ27" s="13"/>
      <c r="CK27" s="13"/>
      <c r="CL27" s="13"/>
      <c r="CM27" s="13"/>
      <c r="CN27" s="13"/>
      <c r="CO27" s="13"/>
      <c r="CP27" s="13"/>
      <c r="CQ27" s="13"/>
    </row>
    <row r="28" spans="1:95" x14ac:dyDescent="0.3">
      <c r="A28" s="1">
        <f t="shared" si="33"/>
        <v>3526</v>
      </c>
      <c r="B28" s="1" t="s">
        <v>44</v>
      </c>
      <c r="C28" s="6" t="s">
        <v>15</v>
      </c>
      <c r="D28" s="6"/>
      <c r="E28" s="7">
        <v>6706.82</v>
      </c>
      <c r="F28" s="7">
        <v>7051.72</v>
      </c>
      <c r="G28" s="7">
        <v>152.79</v>
      </c>
      <c r="H28" s="7">
        <v>122.13</v>
      </c>
      <c r="I28" s="7">
        <v>102.03</v>
      </c>
      <c r="J28" s="7">
        <v>64.36</v>
      </c>
      <c r="K28" s="7">
        <v>25.68</v>
      </c>
      <c r="L28" s="7">
        <v>0</v>
      </c>
      <c r="M28" s="7">
        <v>0</v>
      </c>
      <c r="N28" s="7">
        <v>0</v>
      </c>
      <c r="O28" s="7">
        <v>25.6</v>
      </c>
      <c r="P28" s="7">
        <v>67.599999999999994</v>
      </c>
      <c r="Q28" s="7">
        <v>112.42</v>
      </c>
      <c r="R28" s="7">
        <v>144.58000000000001</v>
      </c>
      <c r="S28" s="8">
        <f t="shared" si="0"/>
        <v>817.18999999999994</v>
      </c>
      <c r="T28" s="9">
        <f t="shared" si="1"/>
        <v>1209187.33</v>
      </c>
      <c r="U28" s="9">
        <f t="shared" si="2"/>
        <v>966542.63</v>
      </c>
      <c r="V28" s="9">
        <f t="shared" si="3"/>
        <v>807470.28</v>
      </c>
      <c r="W28" s="9">
        <f t="shared" si="4"/>
        <v>509348.1</v>
      </c>
      <c r="X28" s="9">
        <f t="shared" si="5"/>
        <v>203232.74</v>
      </c>
      <c r="Y28" s="9">
        <f t="shared" si="6"/>
        <v>0</v>
      </c>
      <c r="Z28" s="9">
        <f t="shared" si="7"/>
        <v>0</v>
      </c>
      <c r="AA28" s="9">
        <f t="shared" si="8"/>
        <v>0</v>
      </c>
      <c r="AB28" s="9">
        <f t="shared" si="9"/>
        <v>213018.36</v>
      </c>
      <c r="AC28" s="9">
        <f t="shared" si="10"/>
        <v>562501.6</v>
      </c>
      <c r="AD28" s="9">
        <f t="shared" si="11"/>
        <v>935450.15</v>
      </c>
      <c r="AE28" s="9">
        <f t="shared" si="12"/>
        <v>1203054.46</v>
      </c>
      <c r="AF28" s="8">
        <f t="shared" si="13"/>
        <v>6609805.6500000004</v>
      </c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8">
        <f t="shared" si="14"/>
        <v>0</v>
      </c>
      <c r="AU28" s="9">
        <f t="shared" si="15"/>
        <v>0</v>
      </c>
      <c r="AV28" s="9">
        <f t="shared" si="16"/>
        <v>0</v>
      </c>
      <c r="AW28" s="9">
        <f t="shared" si="17"/>
        <v>0</v>
      </c>
      <c r="AX28" s="9">
        <f t="shared" si="18"/>
        <v>0</v>
      </c>
      <c r="AY28" s="9">
        <f t="shared" si="19"/>
        <v>0</v>
      </c>
      <c r="AZ28" s="9">
        <f t="shared" si="20"/>
        <v>0</v>
      </c>
      <c r="BA28" s="9">
        <f t="shared" si="21"/>
        <v>0</v>
      </c>
      <c r="BB28" s="9">
        <f t="shared" si="22"/>
        <v>0</v>
      </c>
      <c r="BC28" s="9">
        <f t="shared" si="23"/>
        <v>0</v>
      </c>
      <c r="BD28" s="9">
        <f t="shared" si="24"/>
        <v>0</v>
      </c>
      <c r="BE28" s="9">
        <f t="shared" si="25"/>
        <v>0</v>
      </c>
      <c r="BF28" s="9">
        <f t="shared" si="26"/>
        <v>0</v>
      </c>
      <c r="BG28" s="8">
        <f t="shared" si="27"/>
        <v>0</v>
      </c>
      <c r="BH28" s="7">
        <f>ROUND(BX28*E28*1.18*1.1,0)-256916</f>
        <v>698507</v>
      </c>
      <c r="BI28" s="7">
        <f>ROUND(BY28*E28*1.18*1.1,0)</f>
        <v>878641</v>
      </c>
      <c r="BJ28" s="7">
        <f>ROUND(BZ28*E28*1.18*1.1,0)</f>
        <v>532077</v>
      </c>
      <c r="BK28" s="7">
        <v>262497</v>
      </c>
      <c r="BL28" s="7"/>
      <c r="BM28" s="7">
        <f>ROUND(CC28*E28*1.18*1.1,0)</f>
        <v>0</v>
      </c>
      <c r="BN28" s="7">
        <f>ROUND(CD28*E28*1.18*1.1,0)</f>
        <v>0</v>
      </c>
      <c r="BO28" s="7">
        <f>ROUND(CE28*E28*1.18*1.1,0)</f>
        <v>0</v>
      </c>
      <c r="BP28" s="7">
        <f>ROUND(CF28*E28*1.18,0)</f>
        <v>123934</v>
      </c>
      <c r="BQ28" s="7"/>
      <c r="BR28" s="7"/>
      <c r="BS28" s="7"/>
      <c r="BT28" s="8">
        <f t="shared" si="32"/>
        <v>2495656</v>
      </c>
      <c r="BU28" s="7"/>
      <c r="BX28">
        <v>109.75</v>
      </c>
      <c r="BY28">
        <v>100.93</v>
      </c>
      <c r="BZ28">
        <v>61.12</v>
      </c>
      <c r="CA28">
        <v>44.36</v>
      </c>
      <c r="CB28">
        <v>18.79</v>
      </c>
      <c r="CC28">
        <v>0</v>
      </c>
      <c r="CD28">
        <v>0</v>
      </c>
      <c r="CE28">
        <v>0</v>
      </c>
      <c r="CF28">
        <v>15.66</v>
      </c>
      <c r="CG28">
        <v>41.86</v>
      </c>
      <c r="CJ28" s="13"/>
      <c r="CK28" s="13"/>
      <c r="CL28" s="13"/>
      <c r="CM28" s="13"/>
      <c r="CN28" s="13"/>
      <c r="CO28" s="13"/>
      <c r="CP28" s="13"/>
      <c r="CQ28" s="13"/>
    </row>
    <row r="29" spans="1:95" x14ac:dyDescent="0.3">
      <c r="A29" s="1">
        <f t="shared" si="33"/>
        <v>3527</v>
      </c>
      <c r="B29" s="1" t="s">
        <v>45</v>
      </c>
      <c r="C29" s="6"/>
      <c r="D29" s="6"/>
      <c r="E29" s="7">
        <v>11207.93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8">
        <f t="shared" si="0"/>
        <v>0</v>
      </c>
      <c r="T29" s="9">
        <f t="shared" si="1"/>
        <v>0</v>
      </c>
      <c r="U29" s="9">
        <f t="shared" si="2"/>
        <v>0</v>
      </c>
      <c r="V29" s="9">
        <f t="shared" si="3"/>
        <v>0</v>
      </c>
      <c r="W29" s="9">
        <f t="shared" si="4"/>
        <v>0</v>
      </c>
      <c r="X29" s="9">
        <f t="shared" si="5"/>
        <v>0</v>
      </c>
      <c r="Y29" s="9">
        <f t="shared" si="6"/>
        <v>0</v>
      </c>
      <c r="Z29" s="9">
        <f t="shared" si="7"/>
        <v>0</v>
      </c>
      <c r="AA29" s="9">
        <f t="shared" si="8"/>
        <v>0</v>
      </c>
      <c r="AB29" s="9">
        <f t="shared" si="9"/>
        <v>0</v>
      </c>
      <c r="AC29" s="9">
        <f t="shared" si="10"/>
        <v>0</v>
      </c>
      <c r="AD29" s="9">
        <f t="shared" si="11"/>
        <v>0</v>
      </c>
      <c r="AE29" s="9">
        <f t="shared" si="12"/>
        <v>0</v>
      </c>
      <c r="AF29" s="8">
        <f>SUM(T29:AE29)</f>
        <v>0</v>
      </c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8">
        <f t="shared" si="14"/>
        <v>0</v>
      </c>
      <c r="AU29" s="9">
        <f t="shared" si="15"/>
        <v>0</v>
      </c>
      <c r="AV29" s="9">
        <f t="shared" si="16"/>
        <v>0</v>
      </c>
      <c r="AW29" s="9">
        <f t="shared" si="17"/>
        <v>0</v>
      </c>
      <c r="AX29" s="9">
        <f t="shared" si="18"/>
        <v>0</v>
      </c>
      <c r="AY29" s="9">
        <f t="shared" si="19"/>
        <v>0</v>
      </c>
      <c r="AZ29" s="9">
        <f t="shared" si="20"/>
        <v>0</v>
      </c>
      <c r="BA29" s="9">
        <f t="shared" si="21"/>
        <v>0</v>
      </c>
      <c r="BB29" s="9">
        <f t="shared" si="22"/>
        <v>0</v>
      </c>
      <c r="BC29" s="9">
        <f t="shared" si="23"/>
        <v>0</v>
      </c>
      <c r="BD29" s="9">
        <f t="shared" si="24"/>
        <v>0</v>
      </c>
      <c r="BE29" s="9">
        <f t="shared" si="25"/>
        <v>0</v>
      </c>
      <c r="BF29" s="9">
        <f t="shared" si="26"/>
        <v>0</v>
      </c>
      <c r="BG29" s="8">
        <f t="shared" si="27"/>
        <v>0</v>
      </c>
      <c r="BH29" s="7">
        <f>ROUND(BX29*E29*1.18*1.1,0)</f>
        <v>1294762</v>
      </c>
      <c r="BI29" s="7">
        <f>ROUND(BY29*E29*1.18*1.1,0)</f>
        <v>1338406</v>
      </c>
      <c r="BJ29" s="7">
        <v>1555184</v>
      </c>
      <c r="BK29" s="7">
        <v>388627</v>
      </c>
      <c r="BL29" s="7"/>
      <c r="BM29" s="7">
        <f>ROUND(CC29*E29*1.18*1.1,0)</f>
        <v>0</v>
      </c>
      <c r="BN29" s="7">
        <f>ROUND(CD29*E29*1.18*1.1,0)</f>
        <v>0</v>
      </c>
      <c r="BO29" s="7">
        <v>150000</v>
      </c>
      <c r="BP29" s="7">
        <f>ROUND(CF29*E29*1.18,0)</f>
        <v>187800</v>
      </c>
      <c r="BQ29" s="7"/>
      <c r="BR29" s="7">
        <v>1401575</v>
      </c>
      <c r="BS29" s="7"/>
      <c r="BT29" s="8">
        <f t="shared" si="32"/>
        <v>6316354</v>
      </c>
      <c r="BU29" s="7"/>
      <c r="BX29">
        <v>89</v>
      </c>
      <c r="BY29">
        <v>92</v>
      </c>
      <c r="BZ29">
        <v>59.64</v>
      </c>
      <c r="CA29">
        <v>39.299999999999997</v>
      </c>
      <c r="CB29">
        <v>13.47</v>
      </c>
      <c r="CC29">
        <v>0</v>
      </c>
      <c r="CD29">
        <v>0</v>
      </c>
      <c r="CE29">
        <v>0</v>
      </c>
      <c r="CF29">
        <v>14.2</v>
      </c>
      <c r="CG29">
        <v>57.99</v>
      </c>
      <c r="CJ29" s="13"/>
      <c r="CK29" s="13"/>
      <c r="CL29" s="13"/>
      <c r="CM29" s="13"/>
      <c r="CN29" s="13"/>
      <c r="CO29" s="13"/>
      <c r="CP29" s="13"/>
      <c r="CQ29" s="13"/>
    </row>
    <row r="30" spans="1:95" x14ac:dyDescent="0.3">
      <c r="A30" s="1">
        <f t="shared" si="33"/>
        <v>3528</v>
      </c>
      <c r="B30" s="1" t="s">
        <v>46</v>
      </c>
      <c r="C30" s="6" t="s">
        <v>15</v>
      </c>
      <c r="D30" s="6" t="s">
        <v>16</v>
      </c>
      <c r="E30" s="7">
        <v>5630.85</v>
      </c>
      <c r="F30" s="7">
        <v>5630.85</v>
      </c>
      <c r="G30" s="7">
        <v>311.89999999999998</v>
      </c>
      <c r="H30" s="7">
        <v>249.54</v>
      </c>
      <c r="I30" s="7">
        <v>209.11</v>
      </c>
      <c r="J30" s="7">
        <v>132.68</v>
      </c>
      <c r="K30" s="7">
        <v>53.66</v>
      </c>
      <c r="L30" s="7">
        <v>0</v>
      </c>
      <c r="M30" s="7">
        <v>0</v>
      </c>
      <c r="N30" s="7">
        <v>0</v>
      </c>
      <c r="O30" s="7">
        <v>55.95</v>
      </c>
      <c r="P30" s="7">
        <v>139.33000000000001</v>
      </c>
      <c r="Q30" s="7">
        <v>230.02</v>
      </c>
      <c r="R30" s="7">
        <v>295.20999999999998</v>
      </c>
      <c r="S30" s="8">
        <f t="shared" si="0"/>
        <v>1677.4</v>
      </c>
      <c r="T30" s="9">
        <f>ROUND(E30*G30,2)</f>
        <v>1756262.12</v>
      </c>
      <c r="U30" s="9">
        <f>ROUND(E30*H30,2)</f>
        <v>1405122.31</v>
      </c>
      <c r="V30" s="9">
        <f>ROUND(E30*I30,2)</f>
        <v>1177467.04</v>
      </c>
      <c r="W30" s="9">
        <f>ROUND(E30*J30,2)</f>
        <v>747101.18</v>
      </c>
      <c r="X30" s="9">
        <f>ROUND(E30*K30,2)</f>
        <v>302151.40999999997</v>
      </c>
      <c r="Y30" s="9">
        <f>ROUND(E30*L30,2)</f>
        <v>0</v>
      </c>
      <c r="Z30" s="9">
        <f>ROUND(F30*M30,2)</f>
        <v>0</v>
      </c>
      <c r="AA30" s="9">
        <f>ROUND(F30*N30,2)</f>
        <v>0</v>
      </c>
      <c r="AB30" s="9">
        <f>ROUND(F30*O30,2)</f>
        <v>315046.06</v>
      </c>
      <c r="AC30" s="9">
        <f>ROUND(F30*P30,2)</f>
        <v>784546.33</v>
      </c>
      <c r="AD30" s="9">
        <f>ROUND(F30*Q30,2)</f>
        <v>1295208.1200000001</v>
      </c>
      <c r="AE30" s="9">
        <f>ROUND(F30*R30,2)</f>
        <v>1662283.23</v>
      </c>
      <c r="AF30" s="8">
        <f t="shared" si="13"/>
        <v>9445187.8000000007</v>
      </c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8">
        <f t="shared" si="14"/>
        <v>0</v>
      </c>
      <c r="AU30" s="9">
        <f t="shared" si="15"/>
        <v>0</v>
      </c>
      <c r="AV30" s="9">
        <f t="shared" si="16"/>
        <v>0</v>
      </c>
      <c r="AW30" s="9">
        <f t="shared" si="17"/>
        <v>0</v>
      </c>
      <c r="AX30" s="9">
        <f t="shared" si="18"/>
        <v>0</v>
      </c>
      <c r="AY30" s="9">
        <f t="shared" si="19"/>
        <v>0</v>
      </c>
      <c r="AZ30" s="9">
        <f t="shared" si="20"/>
        <v>0</v>
      </c>
      <c r="BA30" s="9">
        <f t="shared" si="21"/>
        <v>0</v>
      </c>
      <c r="BB30" s="9">
        <f t="shared" si="22"/>
        <v>0</v>
      </c>
      <c r="BC30" s="9">
        <f t="shared" si="23"/>
        <v>0</v>
      </c>
      <c r="BD30" s="9">
        <f t="shared" si="24"/>
        <v>0</v>
      </c>
      <c r="BE30" s="9">
        <f t="shared" si="25"/>
        <v>0</v>
      </c>
      <c r="BF30" s="9">
        <f t="shared" si="26"/>
        <v>0</v>
      </c>
      <c r="BG30" s="8">
        <f t="shared" si="27"/>
        <v>0</v>
      </c>
      <c r="BH30" s="7">
        <f t="shared" ref="BH30" si="63">ROUNDUP(T30,0)</f>
        <v>1756263</v>
      </c>
      <c r="BI30" s="7">
        <f t="shared" ref="BI30" si="64">ROUNDUP(U30,0)</f>
        <v>1405123</v>
      </c>
      <c r="BJ30" s="7">
        <f t="shared" ref="BJ30" si="65">ROUNDUP(V30,0)</f>
        <v>1177468</v>
      </c>
      <c r="BK30" s="7">
        <f t="shared" ref="BK30" si="66">ROUNDUP(W30,0)</f>
        <v>747102</v>
      </c>
      <c r="BL30" s="7"/>
      <c r="BM30" s="7">
        <f t="shared" ref="BM30" si="67">ROUNDUP(Y30,0)</f>
        <v>0</v>
      </c>
      <c r="BN30" s="7">
        <f>ROUNDUP(E30*M30*1.18,0)</f>
        <v>0</v>
      </c>
      <c r="BO30" s="7">
        <f>ROUNDUP(E30*N30*1.18,0)</f>
        <v>0</v>
      </c>
      <c r="BP30" s="7">
        <f>ROUNDUP(E30*O30*1.18,0)</f>
        <v>371755</v>
      </c>
      <c r="BQ30" s="7">
        <f>ROUND(AD30+AE30,0)</f>
        <v>2957491</v>
      </c>
      <c r="BR30" s="7">
        <f>ROUND(AD30,0)</f>
        <v>1295208</v>
      </c>
      <c r="BS30" s="7"/>
      <c r="BT30" s="8">
        <f t="shared" si="32"/>
        <v>9710410</v>
      </c>
      <c r="BU30" s="7"/>
      <c r="BX30">
        <v>147.93</v>
      </c>
      <c r="BY30">
        <v>153.12</v>
      </c>
      <c r="BZ30">
        <v>102.82</v>
      </c>
      <c r="CA30">
        <v>61.39</v>
      </c>
      <c r="CB30">
        <v>38.869999999999997</v>
      </c>
      <c r="CC30">
        <v>0</v>
      </c>
      <c r="CD30">
        <v>0</v>
      </c>
      <c r="CE30">
        <v>0</v>
      </c>
      <c r="CF30">
        <v>43.17</v>
      </c>
      <c r="CG30">
        <v>139.13</v>
      </c>
      <c r="CJ30" s="13"/>
      <c r="CK30" s="13"/>
      <c r="CL30" s="13"/>
      <c r="CM30" s="13"/>
      <c r="CN30" s="13"/>
      <c r="CO30" s="13"/>
      <c r="CP30" s="13"/>
      <c r="CQ30" s="13"/>
    </row>
    <row r="31" spans="1:95" x14ac:dyDescent="0.3">
      <c r="A31" s="1">
        <f t="shared" si="33"/>
        <v>3529</v>
      </c>
      <c r="B31" s="1" t="s">
        <v>47</v>
      </c>
      <c r="C31" s="6" t="s">
        <v>15</v>
      </c>
      <c r="D31" s="6" t="s">
        <v>48</v>
      </c>
      <c r="E31" s="7">
        <v>4339.49</v>
      </c>
      <c r="F31" s="7">
        <v>4558.55</v>
      </c>
      <c r="G31" s="7">
        <v>319.58</v>
      </c>
      <c r="H31" s="7">
        <v>255.61</v>
      </c>
      <c r="I31" s="7">
        <v>214.07</v>
      </c>
      <c r="J31" s="7">
        <v>135.58000000000001</v>
      </c>
      <c r="K31" s="7">
        <v>54.67</v>
      </c>
      <c r="L31" s="7">
        <v>0</v>
      </c>
      <c r="M31" s="7">
        <v>0</v>
      </c>
      <c r="N31" s="7">
        <v>0</v>
      </c>
      <c r="O31" s="7">
        <v>54.43</v>
      </c>
      <c r="P31" s="7">
        <v>142.41</v>
      </c>
      <c r="Q31" s="7">
        <v>235.51</v>
      </c>
      <c r="R31" s="7">
        <v>302.44</v>
      </c>
      <c r="S31" s="8">
        <f t="shared" si="0"/>
        <v>1714.3000000000002</v>
      </c>
      <c r="T31" s="9">
        <f t="shared" si="1"/>
        <v>1636440.77</v>
      </c>
      <c r="U31" s="9">
        <f t="shared" si="2"/>
        <v>1308876.1100000001</v>
      </c>
      <c r="V31" s="9">
        <f t="shared" si="3"/>
        <v>1096166.46</v>
      </c>
      <c r="W31" s="9">
        <f t="shared" si="4"/>
        <v>694250.7</v>
      </c>
      <c r="X31" s="9">
        <f t="shared" si="5"/>
        <v>279943.09999999998</v>
      </c>
      <c r="Y31" s="9">
        <f t="shared" si="6"/>
        <v>0</v>
      </c>
      <c r="Z31" s="9">
        <f t="shared" si="7"/>
        <v>0</v>
      </c>
      <c r="AA31" s="9">
        <f t="shared" si="8"/>
        <v>0</v>
      </c>
      <c r="AB31" s="9">
        <f t="shared" si="9"/>
        <v>292783.81</v>
      </c>
      <c r="AC31" s="9">
        <f t="shared" si="10"/>
        <v>766036.06</v>
      </c>
      <c r="AD31" s="9">
        <f t="shared" si="11"/>
        <v>1266829.25</v>
      </c>
      <c r="AE31" s="9">
        <f t="shared" si="12"/>
        <v>1626851.68</v>
      </c>
      <c r="AF31" s="8">
        <f t="shared" si="13"/>
        <v>8968177.9399999995</v>
      </c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8">
        <f t="shared" si="14"/>
        <v>0</v>
      </c>
      <c r="AU31" s="9">
        <f t="shared" si="15"/>
        <v>0</v>
      </c>
      <c r="AV31" s="9">
        <f t="shared" si="16"/>
        <v>0</v>
      </c>
      <c r="AW31" s="9">
        <f t="shared" si="17"/>
        <v>0</v>
      </c>
      <c r="AX31" s="9">
        <f t="shared" si="18"/>
        <v>0</v>
      </c>
      <c r="AY31" s="9">
        <f t="shared" si="19"/>
        <v>0</v>
      </c>
      <c r="AZ31" s="9">
        <f t="shared" si="20"/>
        <v>0</v>
      </c>
      <c r="BA31" s="9">
        <f t="shared" si="21"/>
        <v>0</v>
      </c>
      <c r="BB31" s="9">
        <f t="shared" si="22"/>
        <v>0</v>
      </c>
      <c r="BC31" s="9">
        <f t="shared" si="23"/>
        <v>0</v>
      </c>
      <c r="BD31" s="9">
        <f t="shared" si="24"/>
        <v>0</v>
      </c>
      <c r="BE31" s="9">
        <f t="shared" si="25"/>
        <v>0</v>
      </c>
      <c r="BF31" s="9">
        <f t="shared" si="26"/>
        <v>0</v>
      </c>
      <c r="BG31" s="8">
        <f t="shared" si="27"/>
        <v>0</v>
      </c>
      <c r="BH31" s="7">
        <f>ROUND(BX31*E31*1.18*1.1,0)</f>
        <v>1897023</v>
      </c>
      <c r="BI31" s="7">
        <f>ROUND(BY31*E31*1.18*1.1,0)</f>
        <v>1987934</v>
      </c>
      <c r="BJ31" s="7">
        <v>1345174</v>
      </c>
      <c r="BK31" s="7">
        <v>505545</v>
      </c>
      <c r="BL31" s="7"/>
      <c r="BM31" s="7">
        <f>ROUND(CC31*E31*1.18*1.1,0)</f>
        <v>0</v>
      </c>
      <c r="BN31" s="7">
        <f>ROUND(CD31*E31*1.18*1.1,0)</f>
        <v>0</v>
      </c>
      <c r="BO31" s="7">
        <f>ROUND(CE31*E31*1.18*1.1,0)</f>
        <v>0</v>
      </c>
      <c r="BP31" s="7">
        <f>ROUND(CF31*E31*1.18,0)</f>
        <v>377849</v>
      </c>
      <c r="BQ31" s="7"/>
      <c r="BR31" s="7">
        <v>40955</v>
      </c>
      <c r="BS31" s="7"/>
      <c r="BT31" s="8">
        <f t="shared" si="32"/>
        <v>6154480</v>
      </c>
      <c r="BU31" s="7"/>
      <c r="BX31">
        <v>336.79</v>
      </c>
      <c r="BY31">
        <v>352.93</v>
      </c>
      <c r="BZ31">
        <v>235.25</v>
      </c>
      <c r="CA31">
        <v>132.04</v>
      </c>
      <c r="CB31">
        <v>51.59</v>
      </c>
      <c r="CC31">
        <v>0</v>
      </c>
      <c r="CD31">
        <v>0</v>
      </c>
      <c r="CE31">
        <v>0</v>
      </c>
      <c r="CF31">
        <v>73.790000000000006</v>
      </c>
      <c r="CG31">
        <v>163.92</v>
      </c>
      <c r="CJ31" s="13"/>
      <c r="CK31" s="13"/>
      <c r="CL31" s="13"/>
      <c r="CM31" s="13"/>
      <c r="CN31" s="13"/>
      <c r="CO31" s="13"/>
      <c r="CP31" s="13"/>
      <c r="CQ31" s="13"/>
    </row>
    <row r="32" spans="1:95" x14ac:dyDescent="0.3">
      <c r="A32" s="1">
        <f t="shared" si="33"/>
        <v>3530</v>
      </c>
      <c r="B32" s="1" t="s">
        <v>49</v>
      </c>
      <c r="C32" s="6"/>
      <c r="D32" s="6"/>
      <c r="E32" s="7">
        <v>5731.36</v>
      </c>
      <c r="F32" s="7">
        <v>6190.15</v>
      </c>
      <c r="G32" s="7">
        <v>134.35400000000001</v>
      </c>
      <c r="H32" s="7">
        <v>107.43600000000001</v>
      </c>
      <c r="I32" s="7">
        <v>89.884</v>
      </c>
      <c r="J32" s="7">
        <v>56.784999999999997</v>
      </c>
      <c r="K32" s="7">
        <v>22.779</v>
      </c>
      <c r="L32" s="7">
        <v>0</v>
      </c>
      <c r="M32" s="7">
        <v>0</v>
      </c>
      <c r="N32" s="7">
        <v>0</v>
      </c>
      <c r="O32" s="7">
        <v>22.678999999999998</v>
      </c>
      <c r="P32" s="7">
        <v>59.654000000000003</v>
      </c>
      <c r="Q32" s="7">
        <v>98.944999999999993</v>
      </c>
      <c r="R32" s="7">
        <v>127.164</v>
      </c>
      <c r="S32" s="8">
        <f t="shared" si="0"/>
        <v>719.68000000000006</v>
      </c>
      <c r="T32" s="9">
        <f t="shared" si="1"/>
        <v>908636.75</v>
      </c>
      <c r="U32" s="9">
        <f t="shared" si="2"/>
        <v>726590.18</v>
      </c>
      <c r="V32" s="9">
        <f t="shared" si="3"/>
        <v>607885.92000000004</v>
      </c>
      <c r="W32" s="9">
        <f t="shared" si="4"/>
        <v>384037.23</v>
      </c>
      <c r="X32" s="9">
        <f t="shared" si="5"/>
        <v>154054.49</v>
      </c>
      <c r="Y32" s="9">
        <f t="shared" si="6"/>
        <v>0</v>
      </c>
      <c r="Z32" s="9">
        <f t="shared" si="7"/>
        <v>0</v>
      </c>
      <c r="AA32" s="9">
        <f t="shared" si="8"/>
        <v>0</v>
      </c>
      <c r="AB32" s="9">
        <f t="shared" si="9"/>
        <v>165655.97</v>
      </c>
      <c r="AC32" s="9">
        <f t="shared" si="10"/>
        <v>435735.31</v>
      </c>
      <c r="AD32" s="9">
        <f t="shared" si="11"/>
        <v>722731.58</v>
      </c>
      <c r="AE32" s="9">
        <f t="shared" si="12"/>
        <v>928853.8</v>
      </c>
      <c r="AF32" s="8">
        <f t="shared" si="13"/>
        <v>5034181.2300000004</v>
      </c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8">
        <f t="shared" si="14"/>
        <v>0</v>
      </c>
      <c r="AU32" s="9">
        <f t="shared" si="15"/>
        <v>0</v>
      </c>
      <c r="AV32" s="9">
        <f t="shared" si="16"/>
        <v>0</v>
      </c>
      <c r="AW32" s="9">
        <f t="shared" si="17"/>
        <v>0</v>
      </c>
      <c r="AX32" s="9">
        <f t="shared" si="18"/>
        <v>0</v>
      </c>
      <c r="AY32" s="9">
        <f t="shared" si="19"/>
        <v>0</v>
      </c>
      <c r="AZ32" s="9">
        <f t="shared" si="20"/>
        <v>0</v>
      </c>
      <c r="BA32" s="9">
        <f t="shared" si="21"/>
        <v>0</v>
      </c>
      <c r="BB32" s="9">
        <f t="shared" si="22"/>
        <v>0</v>
      </c>
      <c r="BC32" s="9">
        <f t="shared" si="23"/>
        <v>0</v>
      </c>
      <c r="BD32" s="9">
        <f t="shared" si="24"/>
        <v>0</v>
      </c>
      <c r="BE32" s="9">
        <f t="shared" si="25"/>
        <v>0</v>
      </c>
      <c r="BF32" s="9">
        <f t="shared" si="26"/>
        <v>0</v>
      </c>
      <c r="BG32" s="8">
        <f t="shared" si="27"/>
        <v>0</v>
      </c>
      <c r="BH32" s="7">
        <f>ROUND(BX32*E32*1.18*1.1,0)</f>
        <v>1036890</v>
      </c>
      <c r="BI32" s="7">
        <f>ROUND(BY32*E32*1.18*1.1,0)</f>
        <v>1018597</v>
      </c>
      <c r="BJ32" s="7">
        <v>773889</v>
      </c>
      <c r="BK32" s="7">
        <v>207393</v>
      </c>
      <c r="BL32" s="7"/>
      <c r="BM32" s="7">
        <f>ROUND(CC32*E32*1.18*1.1,0)</f>
        <v>0</v>
      </c>
      <c r="BN32" s="7">
        <f>ROUND(CD32*E32*1.18*1.1,0)</f>
        <v>0</v>
      </c>
      <c r="BO32" s="7">
        <f>ROUND(CE32*E32*1.18*1.1,0)</f>
        <v>0</v>
      </c>
      <c r="BP32" s="7">
        <f>ROUND(CF32*E32*1.18,0)</f>
        <v>106727</v>
      </c>
      <c r="BQ32" s="7"/>
      <c r="BR32" s="7">
        <v>254503</v>
      </c>
      <c r="BS32" s="7"/>
      <c r="BT32" s="8">
        <f t="shared" si="32"/>
        <v>3397999</v>
      </c>
      <c r="BU32" s="7"/>
      <c r="BX32">
        <v>139.38</v>
      </c>
      <c r="BY32">
        <v>136.92099999999999</v>
      </c>
      <c r="BZ32">
        <v>87.245000000000005</v>
      </c>
      <c r="CA32">
        <v>41.012999999999998</v>
      </c>
      <c r="CB32">
        <v>20.632999999999999</v>
      </c>
      <c r="CC32">
        <v>0</v>
      </c>
      <c r="CD32">
        <v>0</v>
      </c>
      <c r="CE32">
        <v>0</v>
      </c>
      <c r="CF32">
        <v>15.781000000000001</v>
      </c>
      <c r="CG32">
        <v>45.734999999999999</v>
      </c>
      <c r="CJ32" s="13"/>
      <c r="CK32" s="13"/>
      <c r="CL32" s="13"/>
      <c r="CM32" s="13"/>
      <c r="CN32" s="13"/>
      <c r="CO32" s="13"/>
      <c r="CP32" s="13"/>
      <c r="CQ32" s="13"/>
    </row>
    <row r="33" spans="1:95" x14ac:dyDescent="0.3">
      <c r="A33" s="1">
        <f t="shared" si="33"/>
        <v>3531</v>
      </c>
      <c r="B33" s="1" t="s">
        <v>50</v>
      </c>
      <c r="C33" s="6" t="s">
        <v>25</v>
      </c>
      <c r="D33" s="6"/>
      <c r="E33" s="7">
        <v>6606.75</v>
      </c>
      <c r="F33" s="7">
        <v>7109.25</v>
      </c>
      <c r="G33" s="7">
        <v>182.06</v>
      </c>
      <c r="H33" s="7">
        <v>145.78</v>
      </c>
      <c r="I33" s="7">
        <v>122.36</v>
      </c>
      <c r="J33" s="7">
        <v>77.98</v>
      </c>
      <c r="K33" s="7">
        <v>31.82</v>
      </c>
      <c r="L33" s="7">
        <v>0</v>
      </c>
      <c r="M33" s="7">
        <v>0</v>
      </c>
      <c r="N33" s="7">
        <v>0</v>
      </c>
      <c r="O33" s="7">
        <v>31.71</v>
      </c>
      <c r="P33" s="7">
        <v>81.87</v>
      </c>
      <c r="Q33" s="7">
        <v>134.51</v>
      </c>
      <c r="R33" s="7">
        <v>172.38</v>
      </c>
      <c r="S33" s="8">
        <f t="shared" si="0"/>
        <v>980.47000000000014</v>
      </c>
      <c r="T33" s="9">
        <f t="shared" si="1"/>
        <v>1419333.39</v>
      </c>
      <c r="U33" s="9">
        <f t="shared" si="2"/>
        <v>1136495.78</v>
      </c>
      <c r="V33" s="9">
        <f t="shared" si="3"/>
        <v>953914.28</v>
      </c>
      <c r="W33" s="9">
        <f t="shared" si="4"/>
        <v>607929.35</v>
      </c>
      <c r="X33" s="9">
        <f t="shared" si="5"/>
        <v>248067.61</v>
      </c>
      <c r="Y33" s="9">
        <f t="shared" si="6"/>
        <v>0</v>
      </c>
      <c r="Z33" s="9">
        <f t="shared" si="7"/>
        <v>0</v>
      </c>
      <c r="AA33" s="9">
        <f t="shared" si="8"/>
        <v>0</v>
      </c>
      <c r="AB33" s="9">
        <f t="shared" si="9"/>
        <v>266012.49</v>
      </c>
      <c r="AC33" s="9">
        <f t="shared" si="10"/>
        <v>686800.47</v>
      </c>
      <c r="AD33" s="9">
        <f t="shared" si="11"/>
        <v>1128392.96</v>
      </c>
      <c r="AE33" s="9">
        <f t="shared" si="12"/>
        <v>1446081.17</v>
      </c>
      <c r="AF33" s="8">
        <f t="shared" si="13"/>
        <v>7893027.5</v>
      </c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8">
        <f t="shared" si="14"/>
        <v>0</v>
      </c>
      <c r="AU33" s="9">
        <f t="shared" si="15"/>
        <v>0</v>
      </c>
      <c r="AV33" s="9">
        <f t="shared" si="16"/>
        <v>0</v>
      </c>
      <c r="AW33" s="9">
        <f t="shared" si="17"/>
        <v>0</v>
      </c>
      <c r="AX33" s="9">
        <f t="shared" si="18"/>
        <v>0</v>
      </c>
      <c r="AY33" s="9">
        <f t="shared" si="19"/>
        <v>0</v>
      </c>
      <c r="AZ33" s="9">
        <f t="shared" si="20"/>
        <v>0</v>
      </c>
      <c r="BA33" s="9">
        <f t="shared" si="21"/>
        <v>0</v>
      </c>
      <c r="BB33" s="9">
        <f t="shared" si="22"/>
        <v>0</v>
      </c>
      <c r="BC33" s="9">
        <f t="shared" si="23"/>
        <v>0</v>
      </c>
      <c r="BD33" s="9">
        <f t="shared" si="24"/>
        <v>0</v>
      </c>
      <c r="BE33" s="9">
        <f t="shared" si="25"/>
        <v>0</v>
      </c>
      <c r="BF33" s="9">
        <f t="shared" si="26"/>
        <v>0</v>
      </c>
      <c r="BG33" s="8">
        <f t="shared" si="27"/>
        <v>0</v>
      </c>
      <c r="BH33" s="7">
        <f t="shared" ref="BH33:BH34" si="68">ROUNDUP(T33,0)</f>
        <v>1419334</v>
      </c>
      <c r="BI33" s="7">
        <f t="shared" ref="BI33:BI34" si="69">ROUNDUP(U33,0)</f>
        <v>1136496</v>
      </c>
      <c r="BJ33" s="7">
        <v>1208536</v>
      </c>
      <c r="BK33" s="7">
        <f t="shared" ref="BK33:BK34" si="70">ROUNDUP(W33,0)</f>
        <v>607930</v>
      </c>
      <c r="BL33" s="7"/>
      <c r="BM33" s="7">
        <f t="shared" ref="BM33:BM34" si="71">ROUNDUP(Y33,0)</f>
        <v>0</v>
      </c>
      <c r="BN33" s="7">
        <f>ROUNDUP(E33*M33*1.18,0)</f>
        <v>0</v>
      </c>
      <c r="BO33" s="7">
        <f>ROUNDUP(E33*N33*1.18,0)</f>
        <v>0</v>
      </c>
      <c r="BP33" s="7">
        <f>ROUNDUP(E33*O33*1.18,0)</f>
        <v>247211</v>
      </c>
      <c r="BQ33" s="7"/>
      <c r="BR33" s="7">
        <v>519048</v>
      </c>
      <c r="BS33" s="7"/>
      <c r="BT33" s="8">
        <f t="shared" si="32"/>
        <v>5138555</v>
      </c>
      <c r="BU33" s="7"/>
      <c r="BX33">
        <v>182.07</v>
      </c>
      <c r="BY33">
        <v>150.97</v>
      </c>
      <c r="BZ33">
        <v>122.38</v>
      </c>
      <c r="CA33">
        <v>77.989999999999995</v>
      </c>
      <c r="CB33">
        <v>31.83</v>
      </c>
      <c r="CC33">
        <v>0</v>
      </c>
      <c r="CD33">
        <v>0</v>
      </c>
      <c r="CE33">
        <v>0</v>
      </c>
      <c r="CF33">
        <v>31.67</v>
      </c>
      <c r="CG33">
        <v>81.88</v>
      </c>
      <c r="CJ33" s="13"/>
      <c r="CK33" s="13"/>
      <c r="CL33" s="13"/>
      <c r="CM33" s="13"/>
      <c r="CN33" s="13"/>
      <c r="CO33" s="13"/>
      <c r="CP33" s="13"/>
      <c r="CQ33" s="13"/>
    </row>
    <row r="34" spans="1:95" x14ac:dyDescent="0.3">
      <c r="A34" s="1">
        <f t="shared" si="33"/>
        <v>3532</v>
      </c>
      <c r="B34" s="1" t="s">
        <v>51</v>
      </c>
      <c r="C34" s="6" t="s">
        <v>25</v>
      </c>
      <c r="D34" s="6" t="s">
        <v>16</v>
      </c>
      <c r="E34" s="7">
        <v>31182.74</v>
      </c>
      <c r="F34" s="7">
        <v>34449.49</v>
      </c>
      <c r="G34" s="7">
        <v>49.8</v>
      </c>
      <c r="H34" s="7">
        <v>39.909999999999997</v>
      </c>
      <c r="I34" s="7">
        <v>33.630000000000003</v>
      </c>
      <c r="J34" s="7">
        <v>21.55</v>
      </c>
      <c r="K34" s="7">
        <v>8.93</v>
      </c>
      <c r="L34" s="7"/>
      <c r="M34" s="7"/>
      <c r="N34" s="7"/>
      <c r="O34" s="7">
        <v>8.8699999999999992</v>
      </c>
      <c r="P34" s="7">
        <v>22.62</v>
      </c>
      <c r="Q34" s="7">
        <v>36.86</v>
      </c>
      <c r="R34" s="7">
        <v>47.19</v>
      </c>
      <c r="S34" s="8">
        <f t="shared" si="0"/>
        <v>269.36</v>
      </c>
      <c r="T34" s="9">
        <f t="shared" si="1"/>
        <v>1832422.53</v>
      </c>
      <c r="U34" s="9">
        <f t="shared" si="2"/>
        <v>1468513.72</v>
      </c>
      <c r="V34" s="9">
        <f t="shared" si="3"/>
        <v>1237437.1399999999</v>
      </c>
      <c r="W34" s="9">
        <f t="shared" si="4"/>
        <v>792945.9</v>
      </c>
      <c r="X34" s="9">
        <f t="shared" si="5"/>
        <v>328585</v>
      </c>
      <c r="Y34" s="9">
        <f t="shared" si="6"/>
        <v>0</v>
      </c>
      <c r="Z34" s="9">
        <f t="shared" si="7"/>
        <v>0</v>
      </c>
      <c r="AA34" s="9">
        <f t="shared" si="8"/>
        <v>0</v>
      </c>
      <c r="AB34" s="9">
        <f t="shared" si="9"/>
        <v>360569.03</v>
      </c>
      <c r="AC34" s="9">
        <f t="shared" si="10"/>
        <v>919512.01</v>
      </c>
      <c r="AD34" s="9">
        <f t="shared" si="11"/>
        <v>1498373.68</v>
      </c>
      <c r="AE34" s="9">
        <f t="shared" si="12"/>
        <v>1918292.29</v>
      </c>
      <c r="AF34" s="8">
        <f t="shared" si="13"/>
        <v>10356651.300000001</v>
      </c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8">
        <f t="shared" si="14"/>
        <v>0</v>
      </c>
      <c r="AU34" s="9">
        <f t="shared" si="15"/>
        <v>0</v>
      </c>
      <c r="AV34" s="9">
        <f t="shared" si="16"/>
        <v>0</v>
      </c>
      <c r="AW34" s="9">
        <f t="shared" si="17"/>
        <v>0</v>
      </c>
      <c r="AX34" s="9">
        <f t="shared" si="18"/>
        <v>0</v>
      </c>
      <c r="AY34" s="9">
        <f t="shared" si="19"/>
        <v>0</v>
      </c>
      <c r="AZ34" s="9">
        <f t="shared" si="20"/>
        <v>0</v>
      </c>
      <c r="BA34" s="9">
        <f t="shared" si="21"/>
        <v>0</v>
      </c>
      <c r="BB34" s="9">
        <f t="shared" si="22"/>
        <v>0</v>
      </c>
      <c r="BC34" s="9">
        <f t="shared" si="23"/>
        <v>0</v>
      </c>
      <c r="BD34" s="9">
        <f t="shared" si="24"/>
        <v>0</v>
      </c>
      <c r="BE34" s="9">
        <f t="shared" si="25"/>
        <v>0</v>
      </c>
      <c r="BF34" s="9">
        <f t="shared" si="26"/>
        <v>0</v>
      </c>
      <c r="BG34" s="8">
        <f t="shared" si="27"/>
        <v>0</v>
      </c>
      <c r="BH34" s="7">
        <f t="shared" si="68"/>
        <v>1832423</v>
      </c>
      <c r="BI34" s="7">
        <f t="shared" si="69"/>
        <v>1468514</v>
      </c>
      <c r="BJ34" s="7">
        <v>2160791</v>
      </c>
      <c r="BK34" s="7">
        <f t="shared" si="70"/>
        <v>792946</v>
      </c>
      <c r="BL34" s="7"/>
      <c r="BM34" s="7">
        <f t="shared" si="71"/>
        <v>0</v>
      </c>
      <c r="BN34" s="7">
        <f>ROUNDUP(E34*M34*1.18,0)</f>
        <v>0</v>
      </c>
      <c r="BO34" s="7">
        <v>150000</v>
      </c>
      <c r="BP34" s="7">
        <f>ROUNDUP(E34*O34*1.18,0)</f>
        <v>326378</v>
      </c>
      <c r="BQ34" s="7"/>
      <c r="BR34" s="7">
        <v>1882265</v>
      </c>
      <c r="BS34" s="7"/>
      <c r="BT34" s="8">
        <f t="shared" si="32"/>
        <v>8613317</v>
      </c>
      <c r="BU34" s="7"/>
      <c r="BX34">
        <v>49.8</v>
      </c>
      <c r="BY34">
        <v>41.33</v>
      </c>
      <c r="BZ34">
        <v>33.630000000000003</v>
      </c>
      <c r="CA34">
        <v>21.55</v>
      </c>
      <c r="CB34">
        <v>8.93</v>
      </c>
      <c r="CC34">
        <v>0</v>
      </c>
      <c r="CD34">
        <v>0</v>
      </c>
      <c r="CE34">
        <v>0</v>
      </c>
      <c r="CF34">
        <v>8.8699999999999992</v>
      </c>
      <c r="CG34">
        <v>22.62</v>
      </c>
      <c r="CJ34" s="13"/>
      <c r="CK34" s="13"/>
      <c r="CL34" s="13"/>
      <c r="CM34" s="13"/>
      <c r="CN34" s="13"/>
      <c r="CO34" s="13"/>
      <c r="CP34" s="13"/>
      <c r="CQ34" s="13"/>
    </row>
    <row r="35" spans="1:95" x14ac:dyDescent="0.3">
      <c r="A35" s="1">
        <f t="shared" si="33"/>
        <v>3533</v>
      </c>
      <c r="B35" s="1" t="s">
        <v>52</v>
      </c>
      <c r="C35" s="6"/>
      <c r="D35" s="6"/>
      <c r="E35" s="7">
        <v>6646.83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8">
        <f t="shared" si="0"/>
        <v>0</v>
      </c>
      <c r="T35" s="9">
        <f>ROUND(E35*G35,2)</f>
        <v>0</v>
      </c>
      <c r="U35" s="9">
        <f>ROUND(E35*H35,2)</f>
        <v>0</v>
      </c>
      <c r="V35" s="9">
        <f>ROUND(E35*I35,2)</f>
        <v>0</v>
      </c>
      <c r="W35" s="9">
        <f>ROUND(E35*J35,2)</f>
        <v>0</v>
      </c>
      <c r="X35" s="9">
        <f>ROUND(E35*K35,2)</f>
        <v>0</v>
      </c>
      <c r="Y35" s="9">
        <f>ROUND(E35*L35,2)</f>
        <v>0</v>
      </c>
      <c r="Z35" s="9">
        <f>ROUND(F35*M35,2)</f>
        <v>0</v>
      </c>
      <c r="AA35" s="9">
        <f>ROUND(F35*N35,2)</f>
        <v>0</v>
      </c>
      <c r="AB35" s="9">
        <f>ROUND(F35*O35,2)</f>
        <v>0</v>
      </c>
      <c r="AC35" s="9">
        <f>ROUND(F35*P35,2)</f>
        <v>0</v>
      </c>
      <c r="AD35" s="9">
        <f>ROUND(F35*Q35,2)</f>
        <v>0</v>
      </c>
      <c r="AE35" s="9">
        <f>ROUND(F35*R35,2)</f>
        <v>0</v>
      </c>
      <c r="AF35" s="8">
        <f t="shared" si="13"/>
        <v>0</v>
      </c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8">
        <f t="shared" si="14"/>
        <v>0</v>
      </c>
      <c r="AU35" s="9">
        <f t="shared" si="15"/>
        <v>0</v>
      </c>
      <c r="AV35" s="9">
        <f t="shared" si="16"/>
        <v>0</v>
      </c>
      <c r="AW35" s="9">
        <f t="shared" si="17"/>
        <v>0</v>
      </c>
      <c r="AX35" s="9">
        <f t="shared" si="18"/>
        <v>0</v>
      </c>
      <c r="AY35" s="9">
        <f t="shared" si="19"/>
        <v>0</v>
      </c>
      <c r="AZ35" s="9">
        <f t="shared" si="20"/>
        <v>0</v>
      </c>
      <c r="BA35" s="9">
        <f t="shared" si="21"/>
        <v>0</v>
      </c>
      <c r="BB35" s="9">
        <f t="shared" si="22"/>
        <v>0</v>
      </c>
      <c r="BC35" s="9">
        <f t="shared" si="23"/>
        <v>0</v>
      </c>
      <c r="BD35" s="9">
        <f t="shared" si="24"/>
        <v>0</v>
      </c>
      <c r="BE35" s="9">
        <f t="shared" si="25"/>
        <v>0</v>
      </c>
      <c r="BF35" s="9">
        <f t="shared" si="26"/>
        <v>0</v>
      </c>
      <c r="BG35" s="8">
        <f t="shared" si="27"/>
        <v>0</v>
      </c>
      <c r="BH35" s="7">
        <v>2619548</v>
      </c>
      <c r="BI35" s="7">
        <f>ROUND(1439313.66*1.15,0)</f>
        <v>1655211</v>
      </c>
      <c r="BJ35" s="7">
        <v>1625264</v>
      </c>
      <c r="BK35" s="7">
        <f>ROUND(766248.18*1.15,0)</f>
        <v>881185</v>
      </c>
      <c r="BL35" s="7"/>
      <c r="BM35" s="7">
        <v>0</v>
      </c>
      <c r="BN35" s="7">
        <v>0</v>
      </c>
      <c r="BO35" s="7">
        <v>0</v>
      </c>
      <c r="BP35" s="7">
        <f>ROUND(343179.08*1.15,0)</f>
        <v>394656</v>
      </c>
      <c r="BQ35" s="7">
        <f>195652+1424996</f>
        <v>1620648</v>
      </c>
      <c r="BR35" s="7">
        <f>525017+2011291</f>
        <v>2536308</v>
      </c>
      <c r="BS35" s="7"/>
      <c r="BT35" s="8">
        <f t="shared" si="32"/>
        <v>11332820</v>
      </c>
      <c r="BU35" s="7"/>
      <c r="BX35">
        <v>268.04000000000002</v>
      </c>
      <c r="BY35">
        <v>182.58</v>
      </c>
      <c r="BZ35">
        <v>150.87</v>
      </c>
      <c r="CA35">
        <v>97.2</v>
      </c>
      <c r="CB35">
        <v>39.869999999999997</v>
      </c>
      <c r="CC35">
        <v>0</v>
      </c>
      <c r="CD35">
        <v>0</v>
      </c>
      <c r="CE35">
        <v>0</v>
      </c>
      <c r="CF35">
        <v>43.53</v>
      </c>
      <c r="CG35">
        <v>102.08</v>
      </c>
      <c r="CJ35" s="13"/>
      <c r="CK35" s="13"/>
      <c r="CL35" s="13"/>
      <c r="CM35" s="13"/>
      <c r="CN35" s="13"/>
      <c r="CO35" s="13"/>
      <c r="CP35" s="13"/>
      <c r="CQ35" s="13"/>
    </row>
    <row r="36" spans="1:95" x14ac:dyDescent="0.3">
      <c r="A36" s="1">
        <f t="shared" si="33"/>
        <v>3534</v>
      </c>
      <c r="B36" s="1" t="s">
        <v>53</v>
      </c>
      <c r="C36" s="6"/>
      <c r="D36" s="6"/>
      <c r="E36" s="7">
        <v>9922.39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8">
        <f t="shared" si="0"/>
        <v>0</v>
      </c>
      <c r="T36" s="9">
        <f t="shared" si="1"/>
        <v>0</v>
      </c>
      <c r="U36" s="9">
        <f t="shared" si="2"/>
        <v>0</v>
      </c>
      <c r="V36" s="9">
        <f t="shared" si="3"/>
        <v>0</v>
      </c>
      <c r="W36" s="9">
        <f t="shared" si="4"/>
        <v>0</v>
      </c>
      <c r="X36" s="9">
        <f t="shared" si="5"/>
        <v>0</v>
      </c>
      <c r="Y36" s="9">
        <f t="shared" si="6"/>
        <v>0</v>
      </c>
      <c r="Z36" s="9">
        <f t="shared" si="7"/>
        <v>0</v>
      </c>
      <c r="AA36" s="9">
        <f t="shared" si="8"/>
        <v>0</v>
      </c>
      <c r="AB36" s="9">
        <f t="shared" si="9"/>
        <v>0</v>
      </c>
      <c r="AC36" s="9">
        <f t="shared" si="10"/>
        <v>0</v>
      </c>
      <c r="AD36" s="9">
        <f t="shared" si="11"/>
        <v>0</v>
      </c>
      <c r="AE36" s="9">
        <f t="shared" si="12"/>
        <v>0</v>
      </c>
      <c r="AF36" s="8">
        <f t="shared" si="13"/>
        <v>0</v>
      </c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8">
        <f t="shared" si="14"/>
        <v>0</v>
      </c>
      <c r="AU36" s="9">
        <f t="shared" si="15"/>
        <v>0</v>
      </c>
      <c r="AV36" s="9">
        <f t="shared" si="16"/>
        <v>0</v>
      </c>
      <c r="AW36" s="9">
        <f t="shared" si="17"/>
        <v>0</v>
      </c>
      <c r="AX36" s="9">
        <f t="shared" si="18"/>
        <v>0</v>
      </c>
      <c r="AY36" s="9">
        <f t="shared" si="19"/>
        <v>0</v>
      </c>
      <c r="AZ36" s="9">
        <f t="shared" si="20"/>
        <v>0</v>
      </c>
      <c r="BA36" s="9">
        <f t="shared" si="21"/>
        <v>0</v>
      </c>
      <c r="BB36" s="9">
        <f t="shared" si="22"/>
        <v>0</v>
      </c>
      <c r="BC36" s="9">
        <f t="shared" si="23"/>
        <v>0</v>
      </c>
      <c r="BD36" s="9">
        <f t="shared" si="24"/>
        <v>0</v>
      </c>
      <c r="BE36" s="9">
        <f t="shared" si="25"/>
        <v>0</v>
      </c>
      <c r="BF36" s="9">
        <f t="shared" si="26"/>
        <v>0</v>
      </c>
      <c r="BG36" s="8">
        <f t="shared" si="27"/>
        <v>0</v>
      </c>
      <c r="BH36" s="7">
        <f>ROUND(BX36*E36*1.18*1.1,0)</f>
        <v>1653414</v>
      </c>
      <c r="BI36" s="7">
        <f>ROUND(BY36*E36*1.18*1.1,0)</f>
        <v>1658694</v>
      </c>
      <c r="BJ36" s="7">
        <v>1974505</v>
      </c>
      <c r="BK36" s="7">
        <v>519090</v>
      </c>
      <c r="BL36" s="7"/>
      <c r="BM36" s="7">
        <f>ROUND(CC36*E36*1.18*1.1,0)</f>
        <v>0</v>
      </c>
      <c r="BN36" s="7">
        <f>ROUND(CD36*E36*1.18*1.1,0)</f>
        <v>0</v>
      </c>
      <c r="BO36" s="7">
        <v>150000</v>
      </c>
      <c r="BP36" s="7">
        <f>ROUND(CF36*E36*1.18,0)</f>
        <v>356311</v>
      </c>
      <c r="BQ36" s="7"/>
      <c r="BR36" s="7">
        <v>1453945</v>
      </c>
      <c r="BS36" s="7"/>
      <c r="BT36" s="8">
        <f t="shared" si="32"/>
        <v>7765959</v>
      </c>
      <c r="BU36" s="7"/>
      <c r="BX36">
        <v>128.37799999999999</v>
      </c>
      <c r="BY36">
        <v>128.78800000000001</v>
      </c>
      <c r="BZ36">
        <v>97.93</v>
      </c>
      <c r="CA36">
        <v>59.293999999999997</v>
      </c>
      <c r="CB36">
        <v>28.83</v>
      </c>
      <c r="CC36">
        <v>0</v>
      </c>
      <c r="CD36">
        <v>0</v>
      </c>
      <c r="CE36">
        <v>0</v>
      </c>
      <c r="CF36">
        <v>30.431999999999999</v>
      </c>
      <c r="CG36">
        <v>62.81</v>
      </c>
      <c r="CJ36" s="13"/>
      <c r="CK36" s="13"/>
      <c r="CL36" s="13"/>
      <c r="CM36" s="13"/>
      <c r="CN36" s="13"/>
      <c r="CO36" s="13"/>
      <c r="CP36" s="13"/>
      <c r="CQ36" s="13"/>
    </row>
    <row r="37" spans="1:95" x14ac:dyDescent="0.3">
      <c r="A37" s="1">
        <f t="shared" si="33"/>
        <v>3535</v>
      </c>
      <c r="B37" s="1" t="s">
        <v>54</v>
      </c>
      <c r="C37" s="6" t="s">
        <v>15</v>
      </c>
      <c r="D37" s="6" t="s">
        <v>16</v>
      </c>
      <c r="E37" s="7">
        <v>11310.76</v>
      </c>
      <c r="F37" s="7">
        <v>11680.37</v>
      </c>
      <c r="G37" s="7">
        <v>163.83000000000001</v>
      </c>
      <c r="H37" s="7">
        <v>131.16999999999999</v>
      </c>
      <c r="I37" s="7">
        <v>110.12</v>
      </c>
      <c r="J37" s="7">
        <v>70.17</v>
      </c>
      <c r="K37" s="7">
        <v>28.63</v>
      </c>
      <c r="L37" s="7">
        <v>0</v>
      </c>
      <c r="M37" s="7">
        <v>0</v>
      </c>
      <c r="N37" s="7">
        <v>0</v>
      </c>
      <c r="O37" s="7">
        <v>28.51</v>
      </c>
      <c r="P37" s="7">
        <v>73.680000000000007</v>
      </c>
      <c r="Q37" s="7">
        <v>121.03</v>
      </c>
      <c r="R37" s="7">
        <v>155.11000000000001</v>
      </c>
      <c r="S37" s="8">
        <f t="shared" si="0"/>
        <v>882.25000000000011</v>
      </c>
      <c r="T37" s="9">
        <f t="shared" si="1"/>
        <v>2186589.34</v>
      </c>
      <c r="U37" s="9">
        <f t="shared" si="2"/>
        <v>1750686.22</v>
      </c>
      <c r="V37" s="9">
        <f t="shared" si="3"/>
        <v>1469738.25</v>
      </c>
      <c r="W37" s="9">
        <f t="shared" si="4"/>
        <v>936537.71</v>
      </c>
      <c r="X37" s="9">
        <f t="shared" si="5"/>
        <v>382115.93</v>
      </c>
      <c r="Y37" s="9">
        <f t="shared" si="6"/>
        <v>0</v>
      </c>
      <c r="Z37" s="9">
        <f t="shared" si="7"/>
        <v>0</v>
      </c>
      <c r="AA37" s="9">
        <f t="shared" si="8"/>
        <v>0</v>
      </c>
      <c r="AB37" s="9">
        <f t="shared" si="9"/>
        <v>392948.67</v>
      </c>
      <c r="AC37" s="9">
        <f t="shared" si="10"/>
        <v>1015519.4</v>
      </c>
      <c r="AD37" s="9">
        <f t="shared" si="11"/>
        <v>1668136.71</v>
      </c>
      <c r="AE37" s="9">
        <f t="shared" si="12"/>
        <v>2137855.79</v>
      </c>
      <c r="AF37" s="8">
        <f t="shared" si="13"/>
        <v>11940128.02</v>
      </c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8">
        <f t="shared" si="14"/>
        <v>0</v>
      </c>
      <c r="AU37" s="9">
        <f t="shared" si="15"/>
        <v>0</v>
      </c>
      <c r="AV37" s="9">
        <f t="shared" si="16"/>
        <v>0</v>
      </c>
      <c r="AW37" s="9">
        <f t="shared" si="17"/>
        <v>0</v>
      </c>
      <c r="AX37" s="9">
        <f t="shared" si="18"/>
        <v>0</v>
      </c>
      <c r="AY37" s="9">
        <f t="shared" si="19"/>
        <v>0</v>
      </c>
      <c r="AZ37" s="9">
        <f t="shared" si="20"/>
        <v>0</v>
      </c>
      <c r="BA37" s="9">
        <f t="shared" si="21"/>
        <v>0</v>
      </c>
      <c r="BB37" s="9">
        <f t="shared" si="22"/>
        <v>0</v>
      </c>
      <c r="BC37" s="9">
        <f t="shared" si="23"/>
        <v>0</v>
      </c>
      <c r="BD37" s="9">
        <f t="shared" si="24"/>
        <v>0</v>
      </c>
      <c r="BE37" s="9">
        <f t="shared" si="25"/>
        <v>0</v>
      </c>
      <c r="BF37" s="9">
        <f t="shared" si="26"/>
        <v>0</v>
      </c>
      <c r="BG37" s="8">
        <f t="shared" si="27"/>
        <v>0</v>
      </c>
      <c r="BH37" s="7">
        <f>ROUND(BX37*E37*1.18*1.1,0)</f>
        <v>2401725</v>
      </c>
      <c r="BI37" s="7">
        <f>ROUND(BY37*E37*1.18*1.1,0)</f>
        <v>2330080</v>
      </c>
      <c r="BJ37" s="7">
        <v>2341530</v>
      </c>
      <c r="BK37" s="7">
        <v>640183</v>
      </c>
      <c r="BL37" s="7"/>
      <c r="BM37" s="7">
        <f>ROUND(CC37*E37*1.18*1.1,0)</f>
        <v>0</v>
      </c>
      <c r="BN37" s="7">
        <f>ROUND(CD37*E37*1.18*1.1,0)</f>
        <v>0</v>
      </c>
      <c r="BO37" s="7">
        <v>150000</v>
      </c>
      <c r="BP37" s="7">
        <f>ROUND(CF37*E37*1.18,0)</f>
        <v>261862</v>
      </c>
      <c r="BQ37" s="7"/>
      <c r="BR37" s="7">
        <v>1637053</v>
      </c>
      <c r="BS37" s="7"/>
      <c r="BT37" s="8">
        <f t="shared" si="32"/>
        <v>9762433</v>
      </c>
      <c r="BU37" s="7">
        <f>SUM(BT3:BT37)</f>
        <v>199713310</v>
      </c>
      <c r="BX37">
        <v>163.59</v>
      </c>
      <c r="BY37">
        <v>158.71</v>
      </c>
      <c r="BZ37">
        <v>104.79</v>
      </c>
      <c r="CA37">
        <v>64.150000000000006</v>
      </c>
      <c r="CB37">
        <v>37.909999999999997</v>
      </c>
      <c r="CC37">
        <v>0</v>
      </c>
      <c r="CD37">
        <v>0</v>
      </c>
      <c r="CE37">
        <v>0</v>
      </c>
      <c r="CF37">
        <v>19.62</v>
      </c>
      <c r="CG37">
        <v>68.52</v>
      </c>
      <c r="CJ37" s="13"/>
      <c r="CK37" s="13"/>
      <c r="CL37" s="13"/>
      <c r="CM37" s="13"/>
      <c r="CN37" s="13"/>
      <c r="CO37" s="13"/>
      <c r="CP37" s="13"/>
      <c r="CQ37" s="13"/>
    </row>
    <row r="38" spans="1:95" x14ac:dyDescent="0.3">
      <c r="A38" s="1"/>
      <c r="B38" s="1"/>
      <c r="C38" s="6"/>
      <c r="D38" s="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8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8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8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8"/>
      <c r="BH38" s="15">
        <f>SUM(BH3:BH37)</f>
        <v>52173778</v>
      </c>
      <c r="BI38" s="15">
        <f t="shared" ref="BI38:BS38" si="72">SUM(BI3:BI37)</f>
        <v>46182014</v>
      </c>
      <c r="BJ38" s="15">
        <f t="shared" si="72"/>
        <v>43891106</v>
      </c>
      <c r="BK38" s="15">
        <f t="shared" si="72"/>
        <v>17048603</v>
      </c>
      <c r="BL38" s="15">
        <f t="shared" si="72"/>
        <v>0</v>
      </c>
      <c r="BM38" s="15">
        <f t="shared" si="72"/>
        <v>0</v>
      </c>
      <c r="BN38" s="15">
        <f t="shared" si="72"/>
        <v>95302</v>
      </c>
      <c r="BO38" s="15">
        <f t="shared" si="72"/>
        <v>1314328</v>
      </c>
      <c r="BP38" s="15">
        <f t="shared" si="72"/>
        <v>8825824</v>
      </c>
      <c r="BQ38" s="15">
        <f t="shared" si="72"/>
        <v>6003135</v>
      </c>
      <c r="BR38" s="15">
        <f t="shared" si="72"/>
        <v>24179220</v>
      </c>
      <c r="BS38" s="15">
        <f t="shared" si="72"/>
        <v>0</v>
      </c>
      <c r="BT38" s="8"/>
      <c r="BU38" s="7"/>
      <c r="CJ38" s="13"/>
      <c r="CL38" s="32"/>
      <c r="CM38" t="e">
        <f>CL38/CJ38</f>
        <v>#DIV/0!</v>
      </c>
    </row>
    <row r="39" spans="1:95" x14ac:dyDescent="0.3">
      <c r="A39" s="1">
        <v>3550</v>
      </c>
      <c r="B39" s="1" t="s">
        <v>55</v>
      </c>
      <c r="C39" s="6" t="s">
        <v>25</v>
      </c>
      <c r="D39" s="6" t="s">
        <v>16</v>
      </c>
      <c r="E39" s="7">
        <v>8433.89</v>
      </c>
      <c r="F39" s="7">
        <v>9090.23</v>
      </c>
      <c r="G39" s="7">
        <v>51.16</v>
      </c>
      <c r="H39" s="7">
        <v>41</v>
      </c>
      <c r="I39" s="7">
        <v>34.58</v>
      </c>
      <c r="J39" s="7">
        <v>22.17</v>
      </c>
      <c r="K39" s="7">
        <v>9.23</v>
      </c>
      <c r="L39" s="7"/>
      <c r="M39" s="7"/>
      <c r="N39" s="7"/>
      <c r="O39" s="7">
        <v>9.15</v>
      </c>
      <c r="P39" s="7">
        <v>23.29</v>
      </c>
      <c r="Q39" s="7">
        <v>37.869999999999997</v>
      </c>
      <c r="R39" s="7">
        <v>48.49</v>
      </c>
      <c r="S39" s="8">
        <f t="shared" si="0"/>
        <v>276.94</v>
      </c>
      <c r="T39" s="9">
        <f t="shared" si="1"/>
        <v>509143.82</v>
      </c>
      <c r="U39" s="9">
        <f t="shared" si="2"/>
        <v>408031.6</v>
      </c>
      <c r="V39" s="9">
        <f t="shared" si="3"/>
        <v>344139.82</v>
      </c>
      <c r="W39" s="9">
        <f t="shared" si="4"/>
        <v>220635.62</v>
      </c>
      <c r="X39" s="9">
        <f t="shared" si="5"/>
        <v>91856.87</v>
      </c>
      <c r="Y39" s="9">
        <f t="shared" si="6"/>
        <v>0</v>
      </c>
      <c r="Z39" s="9">
        <f t="shared" si="7"/>
        <v>0</v>
      </c>
      <c r="AA39" s="9">
        <f t="shared" si="8"/>
        <v>0</v>
      </c>
      <c r="AB39" s="9">
        <f t="shared" si="9"/>
        <v>98147.21</v>
      </c>
      <c r="AC39" s="9">
        <f t="shared" si="10"/>
        <v>249819.51999999999</v>
      </c>
      <c r="AD39" s="9">
        <f t="shared" si="11"/>
        <v>406211.47</v>
      </c>
      <c r="AE39" s="9">
        <f t="shared" si="12"/>
        <v>520126.6</v>
      </c>
      <c r="AF39" s="8">
        <f t="shared" si="13"/>
        <v>2848112.53</v>
      </c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8">
        <f t="shared" si="14"/>
        <v>0</v>
      </c>
      <c r="AU39" s="9">
        <f t="shared" si="15"/>
        <v>0</v>
      </c>
      <c r="AV39" s="9">
        <f t="shared" si="16"/>
        <v>0</v>
      </c>
      <c r="AW39" s="9">
        <f t="shared" si="17"/>
        <v>0</v>
      </c>
      <c r="AX39" s="9">
        <f t="shared" si="18"/>
        <v>0</v>
      </c>
      <c r="AY39" s="9">
        <f t="shared" si="19"/>
        <v>0</v>
      </c>
      <c r="AZ39" s="9">
        <f t="shared" si="20"/>
        <v>0</v>
      </c>
      <c r="BA39" s="9">
        <f t="shared" si="21"/>
        <v>0</v>
      </c>
      <c r="BB39" s="9">
        <f t="shared" si="22"/>
        <v>0</v>
      </c>
      <c r="BC39" s="9">
        <f t="shared" si="23"/>
        <v>0</v>
      </c>
      <c r="BD39" s="9">
        <f t="shared" si="24"/>
        <v>0</v>
      </c>
      <c r="BE39" s="9">
        <f t="shared" si="25"/>
        <v>0</v>
      </c>
      <c r="BF39" s="9">
        <f t="shared" si="26"/>
        <v>0</v>
      </c>
      <c r="BG39" s="8">
        <f t="shared" si="27"/>
        <v>0</v>
      </c>
      <c r="BH39" s="7">
        <v>509144</v>
      </c>
      <c r="BI39" s="7">
        <f t="shared" ref="BI39:BM39" si="73">ROUNDUP(U39,0)</f>
        <v>408032</v>
      </c>
      <c r="BJ39" s="7">
        <f t="shared" si="73"/>
        <v>344140</v>
      </c>
      <c r="BK39" s="7">
        <f t="shared" si="73"/>
        <v>220636</v>
      </c>
      <c r="BL39" s="7"/>
      <c r="BM39" s="7">
        <f t="shared" si="73"/>
        <v>0</v>
      </c>
      <c r="BN39" s="7">
        <f>ROUNDUP(E39*M39*1.18,0)</f>
        <v>0</v>
      </c>
      <c r="BO39" s="7">
        <f>ROUNDUP(E39*N39*1.18,0)</f>
        <v>0</v>
      </c>
      <c r="BP39" s="7">
        <f>ROUNDUP(E39*O39*1.18,0)</f>
        <v>91061</v>
      </c>
      <c r="BQ39" s="7">
        <f>ROUNDUP(E39*P39*1.18,0)</f>
        <v>231782</v>
      </c>
      <c r="BR39" s="7">
        <v>448739</v>
      </c>
      <c r="BS39" s="7"/>
      <c r="BT39" s="8">
        <f t="shared" si="32"/>
        <v>2253534</v>
      </c>
      <c r="BU39" s="7"/>
      <c r="BX39">
        <v>50.83</v>
      </c>
      <c r="BY39">
        <v>42.19</v>
      </c>
      <c r="BZ39">
        <v>34.36</v>
      </c>
      <c r="CA39">
        <v>22.04</v>
      </c>
      <c r="CB39">
        <v>9.16</v>
      </c>
      <c r="CC39">
        <v>0</v>
      </c>
      <c r="CD39">
        <v>0</v>
      </c>
      <c r="CE39">
        <v>0</v>
      </c>
      <c r="CF39">
        <v>9.09</v>
      </c>
      <c r="CG39">
        <v>23.13</v>
      </c>
      <c r="CH39">
        <v>37.630000000000003</v>
      </c>
      <c r="CK39" s="13"/>
    </row>
    <row r="40" spans="1:95" x14ac:dyDescent="0.3">
      <c r="A40" s="1">
        <f>A39+1</f>
        <v>3551</v>
      </c>
      <c r="B40" s="1" t="s">
        <v>56</v>
      </c>
      <c r="C40" s="6"/>
      <c r="D40" s="6"/>
      <c r="E40" s="7">
        <v>6984.03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8">
        <f t="shared" si="0"/>
        <v>0</v>
      </c>
      <c r="T40" s="9">
        <f t="shared" si="1"/>
        <v>0</v>
      </c>
      <c r="U40" s="9">
        <f t="shared" si="2"/>
        <v>0</v>
      </c>
      <c r="V40" s="9">
        <f t="shared" si="3"/>
        <v>0</v>
      </c>
      <c r="W40" s="9">
        <f t="shared" si="4"/>
        <v>0</v>
      </c>
      <c r="X40" s="9">
        <f t="shared" si="5"/>
        <v>0</v>
      </c>
      <c r="Y40" s="9">
        <f t="shared" si="6"/>
        <v>0</v>
      </c>
      <c r="Z40" s="9">
        <f t="shared" si="7"/>
        <v>0</v>
      </c>
      <c r="AA40" s="9">
        <f t="shared" si="8"/>
        <v>0</v>
      </c>
      <c r="AB40" s="9">
        <f t="shared" si="9"/>
        <v>0</v>
      </c>
      <c r="AC40" s="9">
        <f t="shared" si="10"/>
        <v>0</v>
      </c>
      <c r="AD40" s="9">
        <f t="shared" si="11"/>
        <v>0</v>
      </c>
      <c r="AE40" s="9">
        <f t="shared" si="12"/>
        <v>0</v>
      </c>
      <c r="AF40" s="8">
        <f t="shared" si="13"/>
        <v>0</v>
      </c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8">
        <f t="shared" si="14"/>
        <v>0</v>
      </c>
      <c r="AU40" s="9">
        <f t="shared" si="15"/>
        <v>0</v>
      </c>
      <c r="AV40" s="9">
        <f t="shared" si="16"/>
        <v>0</v>
      </c>
      <c r="AW40" s="9">
        <f t="shared" si="17"/>
        <v>0</v>
      </c>
      <c r="AX40" s="9">
        <f t="shared" si="18"/>
        <v>0</v>
      </c>
      <c r="AY40" s="9">
        <f t="shared" si="19"/>
        <v>0</v>
      </c>
      <c r="AZ40" s="9">
        <f t="shared" si="20"/>
        <v>0</v>
      </c>
      <c r="BA40" s="9">
        <f t="shared" si="21"/>
        <v>0</v>
      </c>
      <c r="BB40" s="9">
        <f t="shared" si="22"/>
        <v>0</v>
      </c>
      <c r="BC40" s="9">
        <f t="shared" si="23"/>
        <v>0</v>
      </c>
      <c r="BD40" s="9">
        <f t="shared" si="24"/>
        <v>0</v>
      </c>
      <c r="BE40" s="9">
        <f t="shared" si="25"/>
        <v>0</v>
      </c>
      <c r="BF40" s="9">
        <f t="shared" si="26"/>
        <v>0</v>
      </c>
      <c r="BG40" s="8">
        <f t="shared" si="27"/>
        <v>0</v>
      </c>
      <c r="BH40" s="7">
        <v>382554</v>
      </c>
      <c r="BI40" s="7">
        <f t="shared" ref="BI40:BI66" si="74">ROUND(BY40*E40*1.18*1.1,0)</f>
        <v>317828</v>
      </c>
      <c r="BJ40" s="7">
        <f t="shared" ref="BJ40:BJ66" si="75">ROUND(BZ40*E40*1.18*1.1,0)</f>
        <v>259629</v>
      </c>
      <c r="BK40" s="7">
        <f t="shared" ref="BK40:BK66" si="76">ROUND(CA40*E40*1.18*1.1,0)</f>
        <v>91469</v>
      </c>
      <c r="BL40" s="7"/>
      <c r="BM40" s="7">
        <f t="shared" ref="BM40:BM66" si="77">ROUND(CC40*E40*1.18*1.1,0)</f>
        <v>0</v>
      </c>
      <c r="BN40" s="7">
        <f t="shared" ref="BN40:BN66" si="78">ROUND(CD40*E40*1.18*1.1,0)</f>
        <v>0</v>
      </c>
      <c r="BO40" s="7">
        <f t="shared" ref="BO40:BO66" si="79">ROUND(CE40*E40*1.18*1.1,0)</f>
        <v>0</v>
      </c>
      <c r="BP40" s="7">
        <f t="shared" ref="BP40:BP66" si="80">ROUND(CF40*E40*1.18,0)</f>
        <v>63704</v>
      </c>
      <c r="BQ40" s="7">
        <f t="shared" ref="BQ40:BQ66" si="81">ROUND(CG40*E40*1.18,0)</f>
        <v>159961</v>
      </c>
      <c r="BR40" s="7">
        <v>201926</v>
      </c>
      <c r="BS40" s="7"/>
      <c r="BT40" s="8">
        <f t="shared" si="32"/>
        <v>1477071</v>
      </c>
      <c r="BU40" s="7"/>
      <c r="BX40">
        <v>42.2</v>
      </c>
      <c r="BY40">
        <v>35.06</v>
      </c>
      <c r="BZ40">
        <v>28.64</v>
      </c>
      <c r="CA40">
        <v>10.09</v>
      </c>
      <c r="CB40">
        <v>7.39</v>
      </c>
      <c r="CC40">
        <v>0</v>
      </c>
      <c r="CD40">
        <v>0</v>
      </c>
      <c r="CE40">
        <v>0</v>
      </c>
      <c r="CF40">
        <v>7.73</v>
      </c>
      <c r="CG40">
        <v>19.41</v>
      </c>
      <c r="CH40">
        <v>18.8</v>
      </c>
      <c r="CK40" s="13"/>
    </row>
    <row r="41" spans="1:95" x14ac:dyDescent="0.3">
      <c r="A41" s="1">
        <f t="shared" ref="A41:A66" si="82">A40+1</f>
        <v>3552</v>
      </c>
      <c r="B41" s="1" t="s">
        <v>57</v>
      </c>
      <c r="C41" s="6" t="s">
        <v>15</v>
      </c>
      <c r="D41" s="6" t="s">
        <v>16</v>
      </c>
      <c r="E41" s="7">
        <v>7285.4</v>
      </c>
      <c r="F41" s="7">
        <v>7480.8</v>
      </c>
      <c r="G41" s="7">
        <v>44.89</v>
      </c>
      <c r="H41" s="7">
        <v>35.94</v>
      </c>
      <c r="I41" s="7">
        <v>30.26</v>
      </c>
      <c r="J41" s="7">
        <v>19.32</v>
      </c>
      <c r="K41" s="7">
        <v>7.96</v>
      </c>
      <c r="L41" s="7">
        <v>0</v>
      </c>
      <c r="M41" s="7">
        <v>0</v>
      </c>
      <c r="N41" s="7">
        <v>0</v>
      </c>
      <c r="O41" s="7">
        <v>7.9</v>
      </c>
      <c r="P41" s="7">
        <v>20.29</v>
      </c>
      <c r="Q41" s="7">
        <v>33.159999999999997</v>
      </c>
      <c r="R41" s="7">
        <v>42.53</v>
      </c>
      <c r="S41" s="8">
        <f t="shared" si="0"/>
        <v>242.25</v>
      </c>
      <c r="T41" s="9">
        <f t="shared" si="1"/>
        <v>385909.1</v>
      </c>
      <c r="U41" s="9">
        <f t="shared" si="2"/>
        <v>308967.99</v>
      </c>
      <c r="V41" s="9">
        <f t="shared" si="3"/>
        <v>260138.32</v>
      </c>
      <c r="W41" s="9">
        <f t="shared" si="4"/>
        <v>166089.64000000001</v>
      </c>
      <c r="X41" s="9">
        <f t="shared" si="5"/>
        <v>68430.31</v>
      </c>
      <c r="Y41" s="9">
        <f t="shared" si="6"/>
        <v>0</v>
      </c>
      <c r="Z41" s="9">
        <f t="shared" si="7"/>
        <v>0</v>
      </c>
      <c r="AA41" s="9">
        <f t="shared" si="8"/>
        <v>0</v>
      </c>
      <c r="AB41" s="9">
        <f t="shared" si="9"/>
        <v>69736.02</v>
      </c>
      <c r="AC41" s="9">
        <f t="shared" si="10"/>
        <v>179106.81</v>
      </c>
      <c r="AD41" s="9">
        <f t="shared" si="11"/>
        <v>292714.73</v>
      </c>
      <c r="AE41" s="9">
        <f t="shared" si="12"/>
        <v>375426.94</v>
      </c>
      <c r="AF41" s="8">
        <f t="shared" si="13"/>
        <v>2106519.86</v>
      </c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8">
        <f t="shared" si="14"/>
        <v>0</v>
      </c>
      <c r="AU41" s="9">
        <f t="shared" si="15"/>
        <v>0</v>
      </c>
      <c r="AV41" s="9">
        <f t="shared" si="16"/>
        <v>0</v>
      </c>
      <c r="AW41" s="9">
        <f t="shared" si="17"/>
        <v>0</v>
      </c>
      <c r="AX41" s="9">
        <f t="shared" si="18"/>
        <v>0</v>
      </c>
      <c r="AY41" s="9">
        <f t="shared" si="19"/>
        <v>0</v>
      </c>
      <c r="AZ41" s="9">
        <f t="shared" si="20"/>
        <v>0</v>
      </c>
      <c r="BA41" s="9">
        <f t="shared" si="21"/>
        <v>0</v>
      </c>
      <c r="BB41" s="9">
        <f t="shared" si="22"/>
        <v>0</v>
      </c>
      <c r="BC41" s="9">
        <f t="shared" si="23"/>
        <v>0</v>
      </c>
      <c r="BD41" s="9">
        <f t="shared" si="24"/>
        <v>0</v>
      </c>
      <c r="BE41" s="9">
        <f t="shared" si="25"/>
        <v>0</v>
      </c>
      <c r="BF41" s="9">
        <f t="shared" si="26"/>
        <v>0</v>
      </c>
      <c r="BG41" s="8">
        <f t="shared" si="27"/>
        <v>0</v>
      </c>
      <c r="BH41" s="7">
        <v>386674</v>
      </c>
      <c r="BI41" s="7">
        <f t="shared" si="74"/>
        <v>404169</v>
      </c>
      <c r="BJ41" s="7">
        <f t="shared" si="75"/>
        <v>275277</v>
      </c>
      <c r="BK41" s="7">
        <f t="shared" si="76"/>
        <v>174661</v>
      </c>
      <c r="BL41" s="7"/>
      <c r="BM41" s="7">
        <f t="shared" si="77"/>
        <v>0</v>
      </c>
      <c r="BN41" s="7">
        <f t="shared" si="78"/>
        <v>0</v>
      </c>
      <c r="BO41" s="7">
        <f t="shared" si="79"/>
        <v>0</v>
      </c>
      <c r="BP41" s="7">
        <f t="shared" si="80"/>
        <v>78317</v>
      </c>
      <c r="BQ41" s="7">
        <f t="shared" si="81"/>
        <v>200563</v>
      </c>
      <c r="BR41" s="7">
        <v>340944</v>
      </c>
      <c r="BS41" s="7"/>
      <c r="BT41" s="8">
        <f t="shared" si="32"/>
        <v>1860605</v>
      </c>
      <c r="BU41" s="7"/>
      <c r="BX41">
        <v>40.89</v>
      </c>
      <c r="BY41">
        <v>42.74</v>
      </c>
      <c r="BZ41">
        <v>29.11</v>
      </c>
      <c r="CA41">
        <v>18.47</v>
      </c>
      <c r="CB41">
        <v>9.06</v>
      </c>
      <c r="CC41">
        <v>0</v>
      </c>
      <c r="CD41">
        <v>0</v>
      </c>
      <c r="CE41">
        <v>0</v>
      </c>
      <c r="CF41">
        <v>9.11</v>
      </c>
      <c r="CG41">
        <v>23.33</v>
      </c>
      <c r="CH41">
        <v>32.020000000000003</v>
      </c>
    </row>
    <row r="42" spans="1:95" x14ac:dyDescent="0.3">
      <c r="A42" s="1">
        <f t="shared" si="82"/>
        <v>3553</v>
      </c>
      <c r="B42" s="1" t="s">
        <v>58</v>
      </c>
      <c r="C42" s="6" t="s">
        <v>25</v>
      </c>
      <c r="D42" s="6"/>
      <c r="E42" s="7">
        <v>10170.780000000001</v>
      </c>
      <c r="F42" s="7">
        <v>10908.21</v>
      </c>
      <c r="G42" s="7">
        <v>56.39</v>
      </c>
      <c r="H42" s="7">
        <v>45.14</v>
      </c>
      <c r="I42" s="7">
        <v>37.979999999999997</v>
      </c>
      <c r="J42" s="7">
        <v>24.2</v>
      </c>
      <c r="K42" s="7">
        <v>9.9499999999999993</v>
      </c>
      <c r="L42" s="7">
        <v>0</v>
      </c>
      <c r="M42" s="7">
        <v>0</v>
      </c>
      <c r="N42" s="7">
        <v>0</v>
      </c>
      <c r="O42" s="7">
        <v>9.8699999999999992</v>
      </c>
      <c r="P42" s="7">
        <v>25.43</v>
      </c>
      <c r="Q42" s="7">
        <v>41.65</v>
      </c>
      <c r="R42" s="7">
        <v>53.42</v>
      </c>
      <c r="S42" s="8">
        <f t="shared" si="0"/>
        <v>304.02999999999997</v>
      </c>
      <c r="T42" s="9">
        <f t="shared" si="1"/>
        <v>676765.74</v>
      </c>
      <c r="U42" s="9">
        <f t="shared" si="2"/>
        <v>541748.63</v>
      </c>
      <c r="V42" s="9">
        <f t="shared" si="3"/>
        <v>455817.74</v>
      </c>
      <c r="W42" s="9">
        <f t="shared" si="4"/>
        <v>290436.78999999998</v>
      </c>
      <c r="X42" s="9">
        <f t="shared" si="5"/>
        <v>119415.13</v>
      </c>
      <c r="Y42" s="9">
        <f t="shared" si="6"/>
        <v>0</v>
      </c>
      <c r="Z42" s="9">
        <f t="shared" si="7"/>
        <v>0</v>
      </c>
      <c r="AA42" s="9">
        <f t="shared" si="8"/>
        <v>0</v>
      </c>
      <c r="AB42" s="9">
        <f t="shared" si="9"/>
        <v>127043.56</v>
      </c>
      <c r="AC42" s="9">
        <f t="shared" si="10"/>
        <v>327327.02</v>
      </c>
      <c r="AD42" s="9">
        <f t="shared" si="11"/>
        <v>536105.80000000005</v>
      </c>
      <c r="AE42" s="9">
        <f t="shared" si="12"/>
        <v>687605.56</v>
      </c>
      <c r="AF42" s="8">
        <f t="shared" si="13"/>
        <v>3762265.97</v>
      </c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8">
        <f t="shared" si="14"/>
        <v>0</v>
      </c>
      <c r="AU42" s="9">
        <f t="shared" si="15"/>
        <v>0</v>
      </c>
      <c r="AV42" s="9">
        <f t="shared" si="16"/>
        <v>0</v>
      </c>
      <c r="AW42" s="9">
        <f t="shared" si="17"/>
        <v>0</v>
      </c>
      <c r="AX42" s="9">
        <f t="shared" si="18"/>
        <v>0</v>
      </c>
      <c r="AY42" s="9">
        <f t="shared" si="19"/>
        <v>0</v>
      </c>
      <c r="AZ42" s="9">
        <f t="shared" si="20"/>
        <v>0</v>
      </c>
      <c r="BA42" s="9">
        <f t="shared" si="21"/>
        <v>0</v>
      </c>
      <c r="BB42" s="9">
        <f t="shared" si="22"/>
        <v>0</v>
      </c>
      <c r="BC42" s="9">
        <f t="shared" si="23"/>
        <v>0</v>
      </c>
      <c r="BD42" s="9">
        <f t="shared" si="24"/>
        <v>0</v>
      </c>
      <c r="BE42" s="9">
        <f t="shared" si="25"/>
        <v>0</v>
      </c>
      <c r="BF42" s="9">
        <f t="shared" si="26"/>
        <v>0</v>
      </c>
      <c r="BG42" s="8">
        <f t="shared" si="27"/>
        <v>0</v>
      </c>
      <c r="BH42" s="7">
        <f>676766+27491</f>
        <v>704257</v>
      </c>
      <c r="BI42" s="7">
        <f t="shared" ref="BI42:BM42" si="83">ROUNDUP(U42,0)</f>
        <v>541749</v>
      </c>
      <c r="BJ42" s="7">
        <f t="shared" si="83"/>
        <v>455818</v>
      </c>
      <c r="BK42" s="7">
        <f t="shared" si="83"/>
        <v>290437</v>
      </c>
      <c r="BL42" s="7"/>
      <c r="BM42" s="7">
        <f t="shared" si="83"/>
        <v>0</v>
      </c>
      <c r="BN42" s="7">
        <f>ROUNDUP(E42*M42*1.18,0)</f>
        <v>0</v>
      </c>
      <c r="BO42" s="7">
        <f>ROUNDUP(E42*N42*1.18,0)</f>
        <v>0</v>
      </c>
      <c r="BP42" s="7">
        <f>ROUNDUP(E42*O42*1.18,0)</f>
        <v>118456</v>
      </c>
      <c r="BQ42" s="7">
        <f>ROUNDUP(E42*P42*1.18,0)</f>
        <v>305199</v>
      </c>
      <c r="BR42" s="7">
        <v>599280</v>
      </c>
      <c r="BS42" s="7"/>
      <c r="BT42" s="8">
        <f t="shared" si="32"/>
        <v>3015196</v>
      </c>
      <c r="BU42" s="7"/>
      <c r="BX42">
        <v>56.39</v>
      </c>
      <c r="BY42">
        <v>55.17</v>
      </c>
      <c r="BZ42">
        <v>44.82</v>
      </c>
      <c r="CA42">
        <v>28.56</v>
      </c>
      <c r="CB42">
        <v>11.74</v>
      </c>
      <c r="CC42">
        <v>0</v>
      </c>
      <c r="CD42">
        <v>0</v>
      </c>
      <c r="CE42">
        <v>0</v>
      </c>
      <c r="CF42">
        <v>9.8699999999999992</v>
      </c>
      <c r="CG42">
        <v>25.43</v>
      </c>
      <c r="CH42">
        <v>41.65</v>
      </c>
    </row>
    <row r="43" spans="1:95" x14ac:dyDescent="0.3">
      <c r="A43" s="1">
        <f t="shared" si="82"/>
        <v>3554</v>
      </c>
      <c r="B43" s="1" t="s">
        <v>59</v>
      </c>
      <c r="C43" s="6" t="s">
        <v>15</v>
      </c>
      <c r="D43" s="6"/>
      <c r="E43" s="7">
        <v>7543.21</v>
      </c>
      <c r="F43" s="7">
        <v>8459.31</v>
      </c>
      <c r="G43" s="7">
        <v>48.195</v>
      </c>
      <c r="H43" s="7">
        <v>38.591000000000001</v>
      </c>
      <c r="I43" s="7">
        <v>32.466000000000001</v>
      </c>
      <c r="J43" s="7">
        <v>20.712</v>
      </c>
      <c r="K43" s="7">
        <v>8.5259999999999998</v>
      </c>
      <c r="L43" s="7">
        <v>0</v>
      </c>
      <c r="M43" s="7">
        <v>0</v>
      </c>
      <c r="N43" s="7">
        <v>0</v>
      </c>
      <c r="O43" s="7">
        <v>8.4459999999999997</v>
      </c>
      <c r="P43" s="7">
        <v>21.745999999999999</v>
      </c>
      <c r="Q43" s="7">
        <v>35.601999999999997</v>
      </c>
      <c r="R43" s="7">
        <v>45.676000000000002</v>
      </c>
      <c r="S43" s="8">
        <f t="shared" si="0"/>
        <v>259.96000000000004</v>
      </c>
      <c r="T43" s="9">
        <f t="shared" si="1"/>
        <v>428983.11</v>
      </c>
      <c r="U43" s="9">
        <f t="shared" si="2"/>
        <v>343498.02</v>
      </c>
      <c r="V43" s="9">
        <f t="shared" si="3"/>
        <v>288979.46999999997</v>
      </c>
      <c r="W43" s="9">
        <f t="shared" si="4"/>
        <v>184357.26</v>
      </c>
      <c r="X43" s="9">
        <f t="shared" si="5"/>
        <v>75889.820000000007</v>
      </c>
      <c r="Y43" s="9">
        <f t="shared" si="6"/>
        <v>0</v>
      </c>
      <c r="Z43" s="9">
        <f t="shared" si="7"/>
        <v>0</v>
      </c>
      <c r="AA43" s="9">
        <f t="shared" si="8"/>
        <v>0</v>
      </c>
      <c r="AB43" s="9">
        <f t="shared" si="9"/>
        <v>84307.85</v>
      </c>
      <c r="AC43" s="9">
        <f t="shared" si="10"/>
        <v>217068.26</v>
      </c>
      <c r="AD43" s="9">
        <f t="shared" si="11"/>
        <v>355378.66</v>
      </c>
      <c r="AE43" s="9">
        <f t="shared" si="12"/>
        <v>455937.18</v>
      </c>
      <c r="AF43" s="8">
        <f t="shared" si="13"/>
        <v>2434399.6300000004</v>
      </c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8">
        <f t="shared" si="14"/>
        <v>0</v>
      </c>
      <c r="AU43" s="9">
        <f t="shared" si="15"/>
        <v>0</v>
      </c>
      <c r="AV43" s="9">
        <f t="shared" si="16"/>
        <v>0</v>
      </c>
      <c r="AW43" s="9">
        <f t="shared" si="17"/>
        <v>0</v>
      </c>
      <c r="AX43" s="9">
        <f t="shared" si="18"/>
        <v>0</v>
      </c>
      <c r="AY43" s="9">
        <f t="shared" si="19"/>
        <v>0</v>
      </c>
      <c r="AZ43" s="9">
        <f t="shared" si="20"/>
        <v>0</v>
      </c>
      <c r="BA43" s="9">
        <f t="shared" si="21"/>
        <v>0</v>
      </c>
      <c r="BB43" s="9">
        <f t="shared" si="22"/>
        <v>0</v>
      </c>
      <c r="BC43" s="9">
        <f t="shared" si="23"/>
        <v>0</v>
      </c>
      <c r="BD43" s="9">
        <f t="shared" si="24"/>
        <v>0</v>
      </c>
      <c r="BE43" s="9">
        <f t="shared" si="25"/>
        <v>0</v>
      </c>
      <c r="BF43" s="9">
        <f t="shared" si="26"/>
        <v>0</v>
      </c>
      <c r="BG43" s="8">
        <f t="shared" si="27"/>
        <v>0</v>
      </c>
      <c r="BH43" s="7">
        <v>289875</v>
      </c>
      <c r="BI43" s="7">
        <f t="shared" si="74"/>
        <v>278625</v>
      </c>
      <c r="BJ43" s="7">
        <f t="shared" si="75"/>
        <v>184337</v>
      </c>
      <c r="BK43" s="7">
        <f t="shared" si="76"/>
        <v>115202</v>
      </c>
      <c r="BL43" s="7"/>
      <c r="BM43" s="7">
        <f t="shared" si="77"/>
        <v>0</v>
      </c>
      <c r="BN43" s="7">
        <f t="shared" si="78"/>
        <v>0</v>
      </c>
      <c r="BO43" s="7">
        <f t="shared" si="79"/>
        <v>0</v>
      </c>
      <c r="BP43" s="7">
        <f t="shared" si="80"/>
        <v>56851</v>
      </c>
      <c r="BQ43" s="7">
        <f t="shared" si="81"/>
        <v>130818</v>
      </c>
      <c r="BR43" s="7">
        <v>346896</v>
      </c>
      <c r="BS43" s="7"/>
      <c r="BT43" s="8">
        <f t="shared" si="32"/>
        <v>1402604</v>
      </c>
      <c r="BU43" s="7"/>
      <c r="BX43">
        <v>29.606000000000002</v>
      </c>
      <c r="BY43">
        <v>28.457000000000001</v>
      </c>
      <c r="BZ43">
        <v>18.827000000000002</v>
      </c>
      <c r="CA43">
        <v>11.766</v>
      </c>
      <c r="CB43">
        <v>5.1070000000000002</v>
      </c>
      <c r="CC43">
        <v>0</v>
      </c>
      <c r="CD43">
        <v>0</v>
      </c>
      <c r="CE43">
        <v>0</v>
      </c>
      <c r="CF43">
        <v>6.3869999999999996</v>
      </c>
      <c r="CG43">
        <v>14.696999999999999</v>
      </c>
    </row>
    <row r="44" spans="1:95" x14ac:dyDescent="0.3">
      <c r="A44" s="1">
        <f t="shared" si="82"/>
        <v>3555</v>
      </c>
      <c r="B44" s="1" t="s">
        <v>60</v>
      </c>
      <c r="C44" s="6" t="s">
        <v>25</v>
      </c>
      <c r="D44" s="6" t="s">
        <v>27</v>
      </c>
      <c r="E44" s="7">
        <v>7370.86</v>
      </c>
      <c r="F44" s="7">
        <v>8017.81</v>
      </c>
      <c r="G44" s="7">
        <v>52.79</v>
      </c>
      <c r="H44" s="7">
        <v>42.2</v>
      </c>
      <c r="I44" s="7">
        <v>35.380000000000003</v>
      </c>
      <c r="J44" s="7">
        <v>22.37</v>
      </c>
      <c r="K44" s="7">
        <v>9.0500000000000007</v>
      </c>
      <c r="L44" s="7"/>
      <c r="M44" s="7"/>
      <c r="N44" s="7"/>
      <c r="O44" s="7">
        <v>8.9700000000000006</v>
      </c>
      <c r="P44" s="7">
        <v>23.51</v>
      </c>
      <c r="Q44" s="7">
        <v>38.869999999999997</v>
      </c>
      <c r="R44" s="7">
        <v>49.98</v>
      </c>
      <c r="S44" s="8">
        <f t="shared" si="0"/>
        <v>283.12</v>
      </c>
      <c r="T44" s="9">
        <f t="shared" si="1"/>
        <v>459147.09</v>
      </c>
      <c r="U44" s="9">
        <f t="shared" si="2"/>
        <v>367039.34</v>
      </c>
      <c r="V44" s="9">
        <f t="shared" si="3"/>
        <v>307721.61</v>
      </c>
      <c r="W44" s="9">
        <f t="shared" si="4"/>
        <v>194565.64</v>
      </c>
      <c r="X44" s="9">
        <f t="shared" si="5"/>
        <v>78713.41</v>
      </c>
      <c r="Y44" s="9">
        <f t="shared" si="6"/>
        <v>0</v>
      </c>
      <c r="Z44" s="9">
        <f t="shared" si="7"/>
        <v>0</v>
      </c>
      <c r="AA44" s="9">
        <f t="shared" si="8"/>
        <v>0</v>
      </c>
      <c r="AB44" s="9">
        <f t="shared" si="9"/>
        <v>84865.31</v>
      </c>
      <c r="AC44" s="9">
        <f t="shared" si="10"/>
        <v>222428.48</v>
      </c>
      <c r="AD44" s="9">
        <f t="shared" si="11"/>
        <v>367749.68</v>
      </c>
      <c r="AE44" s="9">
        <f t="shared" si="12"/>
        <v>472861.57</v>
      </c>
      <c r="AF44" s="8">
        <f t="shared" si="13"/>
        <v>2555092.13</v>
      </c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8">
        <f t="shared" si="14"/>
        <v>0</v>
      </c>
      <c r="AU44" s="9">
        <f t="shared" si="15"/>
        <v>0</v>
      </c>
      <c r="AV44" s="9">
        <f t="shared" si="16"/>
        <v>0</v>
      </c>
      <c r="AW44" s="9">
        <f t="shared" si="17"/>
        <v>0</v>
      </c>
      <c r="AX44" s="9">
        <f t="shared" si="18"/>
        <v>0</v>
      </c>
      <c r="AY44" s="9">
        <f t="shared" si="19"/>
        <v>0</v>
      </c>
      <c r="AZ44" s="9">
        <f t="shared" si="20"/>
        <v>0</v>
      </c>
      <c r="BA44" s="9">
        <f t="shared" si="21"/>
        <v>0</v>
      </c>
      <c r="BB44" s="9">
        <f t="shared" si="22"/>
        <v>0</v>
      </c>
      <c r="BC44" s="9">
        <f t="shared" si="23"/>
        <v>0</v>
      </c>
      <c r="BD44" s="9">
        <f t="shared" si="24"/>
        <v>0</v>
      </c>
      <c r="BE44" s="9">
        <f t="shared" si="25"/>
        <v>0</v>
      </c>
      <c r="BF44" s="9">
        <f t="shared" si="26"/>
        <v>0</v>
      </c>
      <c r="BG44" s="8">
        <f t="shared" si="27"/>
        <v>0</v>
      </c>
      <c r="BH44" s="7">
        <v>459148</v>
      </c>
      <c r="BI44" s="7">
        <f t="shared" ref="BI44:BM44" si="84">ROUNDUP(U44,0)</f>
        <v>367040</v>
      </c>
      <c r="BJ44" s="7">
        <f t="shared" si="84"/>
        <v>307722</v>
      </c>
      <c r="BK44" s="7">
        <f t="shared" si="84"/>
        <v>194566</v>
      </c>
      <c r="BL44" s="7"/>
      <c r="BM44" s="7">
        <f t="shared" si="84"/>
        <v>0</v>
      </c>
      <c r="BN44" s="7">
        <f>ROUNDUP(E44*M44*1.18,0)</f>
        <v>0</v>
      </c>
      <c r="BO44" s="7">
        <f>ROUNDUP(E44*N44*1.18,0)</f>
        <v>0</v>
      </c>
      <c r="BP44" s="7">
        <f>ROUNDUP(E44*O44*1.18,0)</f>
        <v>78018</v>
      </c>
      <c r="BQ44" s="7">
        <f>ROUNDUP(E44*P44*1.18,0)</f>
        <v>204481</v>
      </c>
      <c r="BR44" s="7">
        <v>396791</v>
      </c>
      <c r="BS44" s="7"/>
      <c r="BT44" s="8">
        <f t="shared" si="32"/>
        <v>2007766</v>
      </c>
      <c r="BU44" s="7"/>
      <c r="BX44">
        <v>52.79</v>
      </c>
      <c r="BY44">
        <v>43.71</v>
      </c>
      <c r="BZ44">
        <v>35.380000000000003</v>
      </c>
      <c r="CA44">
        <v>22.37</v>
      </c>
      <c r="CB44">
        <v>9.0500000000000007</v>
      </c>
      <c r="CC44">
        <v>0</v>
      </c>
      <c r="CD44">
        <v>0</v>
      </c>
      <c r="CE44">
        <v>0</v>
      </c>
      <c r="CF44">
        <v>8.9700000000000006</v>
      </c>
      <c r="CG44">
        <v>23.51</v>
      </c>
      <c r="CH44">
        <v>38.869999999999997</v>
      </c>
    </row>
    <row r="45" spans="1:95" x14ac:dyDescent="0.3">
      <c r="A45" s="1">
        <f t="shared" si="82"/>
        <v>3556</v>
      </c>
      <c r="B45" s="1" t="s">
        <v>61</v>
      </c>
      <c r="C45" s="6"/>
      <c r="D45" s="6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8">
        <f t="shared" si="0"/>
        <v>0</v>
      </c>
      <c r="T45" s="9">
        <f t="shared" si="1"/>
        <v>0</v>
      </c>
      <c r="U45" s="9">
        <f t="shared" si="2"/>
        <v>0</v>
      </c>
      <c r="V45" s="9">
        <f t="shared" si="3"/>
        <v>0</v>
      </c>
      <c r="W45" s="9">
        <f t="shared" si="4"/>
        <v>0</v>
      </c>
      <c r="X45" s="9">
        <f t="shared" si="5"/>
        <v>0</v>
      </c>
      <c r="Y45" s="9">
        <f t="shared" si="6"/>
        <v>0</v>
      </c>
      <c r="Z45" s="9">
        <f t="shared" si="7"/>
        <v>0</v>
      </c>
      <c r="AA45" s="9">
        <f t="shared" si="8"/>
        <v>0</v>
      </c>
      <c r="AB45" s="9">
        <f t="shared" si="9"/>
        <v>0</v>
      </c>
      <c r="AC45" s="9">
        <f t="shared" si="10"/>
        <v>0</v>
      </c>
      <c r="AD45" s="9">
        <f t="shared" si="11"/>
        <v>0</v>
      </c>
      <c r="AE45" s="9">
        <f t="shared" si="12"/>
        <v>0</v>
      </c>
      <c r="AF45" s="8">
        <f t="shared" si="13"/>
        <v>0</v>
      </c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8">
        <f t="shared" si="14"/>
        <v>0</v>
      </c>
      <c r="AU45" s="9">
        <f t="shared" si="15"/>
        <v>0</v>
      </c>
      <c r="AV45" s="9">
        <f t="shared" si="16"/>
        <v>0</v>
      </c>
      <c r="AW45" s="9">
        <f t="shared" si="17"/>
        <v>0</v>
      </c>
      <c r="AX45" s="9">
        <f t="shared" si="18"/>
        <v>0</v>
      </c>
      <c r="AY45" s="9">
        <f t="shared" si="19"/>
        <v>0</v>
      </c>
      <c r="AZ45" s="9">
        <f t="shared" si="20"/>
        <v>0</v>
      </c>
      <c r="BA45" s="9">
        <f t="shared" si="21"/>
        <v>0</v>
      </c>
      <c r="BB45" s="9">
        <f t="shared" si="22"/>
        <v>0</v>
      </c>
      <c r="BC45" s="9">
        <f t="shared" si="23"/>
        <v>0</v>
      </c>
      <c r="BD45" s="9">
        <f t="shared" si="24"/>
        <v>0</v>
      </c>
      <c r="BE45" s="9">
        <f t="shared" si="25"/>
        <v>0</v>
      </c>
      <c r="BF45" s="9">
        <f t="shared" si="26"/>
        <v>0</v>
      </c>
      <c r="BG45" s="8">
        <f t="shared" si="27"/>
        <v>0</v>
      </c>
      <c r="BH45" s="7">
        <v>0</v>
      </c>
      <c r="BI45" s="7">
        <f t="shared" si="74"/>
        <v>0</v>
      </c>
      <c r="BJ45" s="7">
        <f t="shared" si="75"/>
        <v>0</v>
      </c>
      <c r="BK45" s="7">
        <f t="shared" si="76"/>
        <v>0</v>
      </c>
      <c r="BL45" s="7"/>
      <c r="BM45" s="7">
        <f t="shared" si="77"/>
        <v>0</v>
      </c>
      <c r="BN45" s="7">
        <f t="shared" si="78"/>
        <v>0</v>
      </c>
      <c r="BO45" s="7">
        <f t="shared" si="79"/>
        <v>0</v>
      </c>
      <c r="BP45" s="7">
        <f t="shared" si="80"/>
        <v>0</v>
      </c>
      <c r="BQ45" s="7">
        <f t="shared" si="81"/>
        <v>0</v>
      </c>
      <c r="BR45" s="7">
        <v>0</v>
      </c>
      <c r="BS45" s="7"/>
      <c r="BT45" s="8">
        <f t="shared" si="32"/>
        <v>0</v>
      </c>
      <c r="BU45" s="7"/>
    </row>
    <row r="46" spans="1:95" x14ac:dyDescent="0.3">
      <c r="A46" s="1">
        <f t="shared" si="82"/>
        <v>3557</v>
      </c>
      <c r="B46" s="1" t="s">
        <v>62</v>
      </c>
      <c r="C46" s="6" t="s">
        <v>15</v>
      </c>
      <c r="D46" s="6" t="s">
        <v>27</v>
      </c>
      <c r="E46" s="7">
        <v>5099.97</v>
      </c>
      <c r="F46" s="7">
        <v>5327.7</v>
      </c>
      <c r="G46" s="7">
        <v>91.331000000000003</v>
      </c>
      <c r="H46" s="7">
        <v>73.344999999999999</v>
      </c>
      <c r="I46" s="7">
        <v>62.18</v>
      </c>
      <c r="J46" s="7">
        <v>40.368000000000002</v>
      </c>
      <c r="K46" s="7">
        <v>17.204000000000001</v>
      </c>
      <c r="L46" s="7"/>
      <c r="M46" s="7"/>
      <c r="N46" s="7"/>
      <c r="O46" s="7">
        <v>17.064</v>
      </c>
      <c r="P46" s="7">
        <v>42.36</v>
      </c>
      <c r="Q46" s="7">
        <v>67.938000000000002</v>
      </c>
      <c r="R46" s="7">
        <v>86.63</v>
      </c>
      <c r="S46" s="8">
        <f t="shared" si="0"/>
        <v>498.42</v>
      </c>
      <c r="T46" s="9">
        <f t="shared" si="1"/>
        <v>549626.72</v>
      </c>
      <c r="U46" s="9">
        <f t="shared" si="2"/>
        <v>441387.61</v>
      </c>
      <c r="V46" s="9">
        <f t="shared" si="3"/>
        <v>374197.04</v>
      </c>
      <c r="W46" s="9">
        <f t="shared" si="4"/>
        <v>242933.19</v>
      </c>
      <c r="X46" s="9">
        <f t="shared" si="5"/>
        <v>103533.06</v>
      </c>
      <c r="Y46" s="9">
        <f t="shared" si="6"/>
        <v>0</v>
      </c>
      <c r="Z46" s="9">
        <f t="shared" si="7"/>
        <v>0</v>
      </c>
      <c r="AA46" s="9">
        <f t="shared" si="8"/>
        <v>0</v>
      </c>
      <c r="AB46" s="9">
        <f t="shared" si="9"/>
        <v>107276.01</v>
      </c>
      <c r="AC46" s="9">
        <f t="shared" si="10"/>
        <v>266304.02</v>
      </c>
      <c r="AD46" s="9">
        <f t="shared" si="11"/>
        <v>427104.87</v>
      </c>
      <c r="AE46" s="9">
        <f t="shared" si="12"/>
        <v>544615.61</v>
      </c>
      <c r="AF46" s="8">
        <f t="shared" si="13"/>
        <v>3056978.13</v>
      </c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8">
        <f t="shared" si="14"/>
        <v>0</v>
      </c>
      <c r="AU46" s="9">
        <f t="shared" si="15"/>
        <v>0</v>
      </c>
      <c r="AV46" s="9">
        <f t="shared" si="16"/>
        <v>0</v>
      </c>
      <c r="AW46" s="9">
        <f t="shared" si="17"/>
        <v>0</v>
      </c>
      <c r="AX46" s="9">
        <f t="shared" si="18"/>
        <v>0</v>
      </c>
      <c r="AY46" s="9">
        <f t="shared" si="19"/>
        <v>0</v>
      </c>
      <c r="AZ46" s="9">
        <f t="shared" si="20"/>
        <v>0</v>
      </c>
      <c r="BA46" s="9">
        <f t="shared" si="21"/>
        <v>0</v>
      </c>
      <c r="BB46" s="9">
        <f t="shared" si="22"/>
        <v>0</v>
      </c>
      <c r="BC46" s="9">
        <f t="shared" si="23"/>
        <v>0</v>
      </c>
      <c r="BD46" s="9">
        <f t="shared" si="24"/>
        <v>0</v>
      </c>
      <c r="BE46" s="9">
        <f t="shared" si="25"/>
        <v>0</v>
      </c>
      <c r="BF46" s="9">
        <f t="shared" si="26"/>
        <v>0</v>
      </c>
      <c r="BG46" s="8">
        <f t="shared" si="27"/>
        <v>0</v>
      </c>
      <c r="BH46" s="7">
        <f>564441-27491</f>
        <v>536950</v>
      </c>
      <c r="BI46" s="7">
        <f t="shared" si="74"/>
        <v>541523</v>
      </c>
      <c r="BJ46" s="7">
        <f t="shared" si="75"/>
        <v>409353</v>
      </c>
      <c r="BK46" s="7">
        <f t="shared" si="76"/>
        <v>341719</v>
      </c>
      <c r="BL46" s="7"/>
      <c r="BM46" s="7">
        <f t="shared" si="77"/>
        <v>0</v>
      </c>
      <c r="BN46" s="7">
        <f t="shared" si="78"/>
        <v>0</v>
      </c>
      <c r="BO46" s="7">
        <f t="shared" si="79"/>
        <v>0</v>
      </c>
      <c r="BP46" s="7">
        <f t="shared" si="80"/>
        <v>130271</v>
      </c>
      <c r="BQ46" s="7">
        <f t="shared" si="81"/>
        <v>239563</v>
      </c>
      <c r="BR46" s="7">
        <v>363781</v>
      </c>
      <c r="BS46" s="7"/>
      <c r="BT46" s="8">
        <f t="shared" si="32"/>
        <v>2563160</v>
      </c>
      <c r="BU46" s="7"/>
      <c r="BX46">
        <v>85.266000000000005</v>
      </c>
      <c r="BY46">
        <v>81.804000000000002</v>
      </c>
      <c r="BZ46">
        <v>61.838000000000001</v>
      </c>
      <c r="CA46">
        <v>51.621000000000002</v>
      </c>
      <c r="CB46">
        <v>14.677</v>
      </c>
      <c r="CC46">
        <v>0</v>
      </c>
      <c r="CD46">
        <v>0</v>
      </c>
      <c r="CE46">
        <v>0</v>
      </c>
      <c r="CF46">
        <v>21.646999999999998</v>
      </c>
      <c r="CG46">
        <v>39.808</v>
      </c>
      <c r="CH46">
        <v>62.570999999999998</v>
      </c>
    </row>
    <row r="47" spans="1:95" x14ac:dyDescent="0.3">
      <c r="A47" s="1">
        <f t="shared" si="82"/>
        <v>3558</v>
      </c>
      <c r="B47" s="1" t="s">
        <v>63</v>
      </c>
      <c r="C47" s="6"/>
      <c r="D47" s="6" t="s">
        <v>27</v>
      </c>
      <c r="E47" s="7">
        <v>4322.01</v>
      </c>
      <c r="F47" s="7">
        <v>4515</v>
      </c>
      <c r="G47" s="7">
        <v>55.4</v>
      </c>
      <c r="H47" s="7">
        <v>44.42</v>
      </c>
      <c r="I47" s="7">
        <v>37.53</v>
      </c>
      <c r="J47" s="7">
        <v>24.17</v>
      </c>
      <c r="K47" s="7">
        <v>10.14</v>
      </c>
      <c r="L47" s="7"/>
      <c r="M47" s="7"/>
      <c r="N47" s="7"/>
      <c r="O47" s="7">
        <v>10.050000000000001</v>
      </c>
      <c r="P47" s="7">
        <v>25.38</v>
      </c>
      <c r="Q47" s="7">
        <v>41.07</v>
      </c>
      <c r="R47" s="7">
        <v>52.51</v>
      </c>
      <c r="S47" s="8">
        <f t="shared" si="0"/>
        <v>300.66999999999996</v>
      </c>
      <c r="T47" s="9">
        <f t="shared" si="1"/>
        <v>282538.44</v>
      </c>
      <c r="U47" s="9">
        <f t="shared" si="2"/>
        <v>226540.75</v>
      </c>
      <c r="V47" s="9">
        <f t="shared" si="3"/>
        <v>191401.94</v>
      </c>
      <c r="W47" s="9">
        <f t="shared" si="4"/>
        <v>123266.32</v>
      </c>
      <c r="X47" s="9">
        <f t="shared" si="5"/>
        <v>51713.71</v>
      </c>
      <c r="Y47" s="9">
        <f t="shared" si="6"/>
        <v>0</v>
      </c>
      <c r="Z47" s="9">
        <f t="shared" si="7"/>
        <v>0</v>
      </c>
      <c r="AA47" s="9">
        <f t="shared" si="8"/>
        <v>0</v>
      </c>
      <c r="AB47" s="9">
        <f t="shared" si="9"/>
        <v>53543.39</v>
      </c>
      <c r="AC47" s="9">
        <f t="shared" si="10"/>
        <v>135217.03</v>
      </c>
      <c r="AD47" s="9">
        <f t="shared" si="11"/>
        <v>218808.64</v>
      </c>
      <c r="AE47" s="9">
        <f t="shared" si="12"/>
        <v>279757.53000000003</v>
      </c>
      <c r="AF47" s="8">
        <f t="shared" si="13"/>
        <v>1562787.7499999998</v>
      </c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8">
        <f t="shared" si="14"/>
        <v>0</v>
      </c>
      <c r="AU47" s="9">
        <f t="shared" si="15"/>
        <v>0</v>
      </c>
      <c r="AV47" s="9">
        <f t="shared" si="16"/>
        <v>0</v>
      </c>
      <c r="AW47" s="9">
        <f t="shared" si="17"/>
        <v>0</v>
      </c>
      <c r="AX47" s="9">
        <f t="shared" si="18"/>
        <v>0</v>
      </c>
      <c r="AY47" s="9">
        <f t="shared" si="19"/>
        <v>0</v>
      </c>
      <c r="AZ47" s="9">
        <f t="shared" si="20"/>
        <v>0</v>
      </c>
      <c r="BA47" s="9">
        <f t="shared" si="21"/>
        <v>0</v>
      </c>
      <c r="BB47" s="9">
        <f t="shared" si="22"/>
        <v>0</v>
      </c>
      <c r="BC47" s="9">
        <f t="shared" si="23"/>
        <v>0</v>
      </c>
      <c r="BD47" s="9">
        <f t="shared" si="24"/>
        <v>0</v>
      </c>
      <c r="BE47" s="9">
        <f t="shared" si="25"/>
        <v>0</v>
      </c>
      <c r="BF47" s="9">
        <f t="shared" si="26"/>
        <v>0</v>
      </c>
      <c r="BG47" s="8">
        <f t="shared" si="27"/>
        <v>0</v>
      </c>
      <c r="BH47" s="7">
        <f>291831</f>
        <v>291831</v>
      </c>
      <c r="BI47" s="7">
        <f t="shared" si="74"/>
        <v>300189</v>
      </c>
      <c r="BJ47" s="7">
        <f t="shared" si="75"/>
        <v>187597</v>
      </c>
      <c r="BK47" s="7">
        <f t="shared" si="76"/>
        <v>130376</v>
      </c>
      <c r="BL47" s="7"/>
      <c r="BM47" s="7">
        <f t="shared" si="77"/>
        <v>0</v>
      </c>
      <c r="BN47" s="7">
        <f t="shared" si="78"/>
        <v>0</v>
      </c>
      <c r="BO47" s="7">
        <f t="shared" si="79"/>
        <v>0</v>
      </c>
      <c r="BP47" s="7">
        <f t="shared" si="80"/>
        <v>56457</v>
      </c>
      <c r="BQ47" s="7">
        <f t="shared" si="81"/>
        <v>144941</v>
      </c>
      <c r="BR47" s="7">
        <v>262585</v>
      </c>
      <c r="BS47" s="7"/>
      <c r="BT47" s="8">
        <f>SUM(BH47:BS47)</f>
        <v>1373976</v>
      </c>
      <c r="BU47" s="7"/>
      <c r="BX47">
        <v>52.02</v>
      </c>
      <c r="BY47">
        <v>53.51</v>
      </c>
      <c r="BZ47">
        <v>33.44</v>
      </c>
      <c r="CA47">
        <v>23.24</v>
      </c>
      <c r="CB47">
        <v>12.29</v>
      </c>
      <c r="CC47">
        <v>0</v>
      </c>
      <c r="CD47">
        <v>0</v>
      </c>
      <c r="CE47">
        <v>0</v>
      </c>
      <c r="CF47">
        <v>11.07</v>
      </c>
      <c r="CG47">
        <v>28.42</v>
      </c>
      <c r="CH47">
        <v>41.89</v>
      </c>
    </row>
    <row r="48" spans="1:95" x14ac:dyDescent="0.3">
      <c r="A48" s="1">
        <f t="shared" si="82"/>
        <v>3559</v>
      </c>
      <c r="B48" s="1" t="s">
        <v>64</v>
      </c>
      <c r="C48" s="6"/>
      <c r="D48" s="6" t="s">
        <v>27</v>
      </c>
      <c r="E48" s="7">
        <v>4322.01</v>
      </c>
      <c r="F48" s="7">
        <v>4515</v>
      </c>
      <c r="G48" s="7">
        <v>54.17</v>
      </c>
      <c r="H48" s="7">
        <v>43.25</v>
      </c>
      <c r="I48" s="7">
        <v>36.159999999999997</v>
      </c>
      <c r="J48" s="7">
        <v>22.71</v>
      </c>
      <c r="K48" s="7">
        <v>9.0500000000000007</v>
      </c>
      <c r="L48" s="7"/>
      <c r="M48" s="7"/>
      <c r="N48" s="7"/>
      <c r="O48" s="7">
        <v>8.9700000000000006</v>
      </c>
      <c r="P48" s="7">
        <v>23.88</v>
      </c>
      <c r="Q48" s="7">
        <v>39.78</v>
      </c>
      <c r="R48" s="7">
        <v>51.26</v>
      </c>
      <c r="S48" s="8">
        <f t="shared" si="0"/>
        <v>289.23</v>
      </c>
      <c r="T48" s="9">
        <f t="shared" si="1"/>
        <v>276265.46999999997</v>
      </c>
      <c r="U48" s="9">
        <f t="shared" si="2"/>
        <v>220573.78</v>
      </c>
      <c r="V48" s="9">
        <f t="shared" si="3"/>
        <v>184414.98</v>
      </c>
      <c r="W48" s="9">
        <f t="shared" si="4"/>
        <v>115820.36</v>
      </c>
      <c r="X48" s="9">
        <f t="shared" si="5"/>
        <v>46154.74</v>
      </c>
      <c r="Y48" s="9">
        <f t="shared" si="6"/>
        <v>0</v>
      </c>
      <c r="Z48" s="9">
        <f t="shared" si="7"/>
        <v>0</v>
      </c>
      <c r="AA48" s="9">
        <f t="shared" si="8"/>
        <v>0</v>
      </c>
      <c r="AB48" s="9">
        <f t="shared" si="9"/>
        <v>47789.47</v>
      </c>
      <c r="AC48" s="9">
        <f t="shared" si="10"/>
        <v>127225.48</v>
      </c>
      <c r="AD48" s="9">
        <f t="shared" si="11"/>
        <v>211935.91</v>
      </c>
      <c r="AE48" s="9">
        <f t="shared" si="12"/>
        <v>273097.90000000002</v>
      </c>
      <c r="AF48" s="8">
        <f t="shared" si="13"/>
        <v>1503278.0899999999</v>
      </c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8">
        <f t="shared" si="14"/>
        <v>0</v>
      </c>
      <c r="AU48" s="9">
        <f t="shared" si="15"/>
        <v>0</v>
      </c>
      <c r="AV48" s="9">
        <f t="shared" si="16"/>
        <v>0</v>
      </c>
      <c r="AW48" s="9">
        <f t="shared" si="17"/>
        <v>0</v>
      </c>
      <c r="AX48" s="9">
        <f t="shared" si="18"/>
        <v>0</v>
      </c>
      <c r="AY48" s="9">
        <f t="shared" si="19"/>
        <v>0</v>
      </c>
      <c r="AZ48" s="9">
        <f t="shared" si="20"/>
        <v>0</v>
      </c>
      <c r="BA48" s="9">
        <f t="shared" si="21"/>
        <v>0</v>
      </c>
      <c r="BB48" s="9">
        <f t="shared" si="22"/>
        <v>0</v>
      </c>
      <c r="BC48" s="9">
        <f t="shared" si="23"/>
        <v>0</v>
      </c>
      <c r="BD48" s="9">
        <f t="shared" si="24"/>
        <v>0</v>
      </c>
      <c r="BE48" s="9">
        <f t="shared" si="25"/>
        <v>0</v>
      </c>
      <c r="BF48" s="9">
        <f t="shared" si="26"/>
        <v>0</v>
      </c>
      <c r="BG48" s="8">
        <f t="shared" si="27"/>
        <v>0</v>
      </c>
      <c r="BH48" s="7">
        <v>297889</v>
      </c>
      <c r="BI48" s="7">
        <f t="shared" si="74"/>
        <v>278030</v>
      </c>
      <c r="BJ48" s="7">
        <f t="shared" si="75"/>
        <v>195003</v>
      </c>
      <c r="BK48" s="7">
        <f t="shared" si="76"/>
        <v>121792</v>
      </c>
      <c r="BL48" s="7"/>
      <c r="BM48" s="7">
        <f t="shared" si="77"/>
        <v>0</v>
      </c>
      <c r="BN48" s="7">
        <f t="shared" si="78"/>
        <v>0</v>
      </c>
      <c r="BO48" s="7">
        <f t="shared" si="79"/>
        <v>0</v>
      </c>
      <c r="BP48" s="7">
        <f t="shared" si="80"/>
        <v>45135</v>
      </c>
      <c r="BQ48" s="7">
        <f t="shared" si="81"/>
        <v>121379</v>
      </c>
      <c r="BR48" s="7">
        <v>233668</v>
      </c>
      <c r="BS48" s="7"/>
      <c r="BT48" s="8">
        <f t="shared" si="32"/>
        <v>1292896</v>
      </c>
      <c r="BU48" s="7"/>
      <c r="BX48">
        <v>53.1</v>
      </c>
      <c r="BY48">
        <v>49.56</v>
      </c>
      <c r="BZ48">
        <v>34.76</v>
      </c>
      <c r="CA48">
        <v>21.71</v>
      </c>
      <c r="CB48">
        <v>8.69</v>
      </c>
      <c r="CC48">
        <v>0</v>
      </c>
      <c r="CD48">
        <v>0</v>
      </c>
      <c r="CE48">
        <v>0</v>
      </c>
      <c r="CF48">
        <v>8.85</v>
      </c>
      <c r="CG48">
        <v>23.8</v>
      </c>
      <c r="CH48">
        <v>40.18</v>
      </c>
    </row>
    <row r="49" spans="1:86" x14ac:dyDescent="0.3">
      <c r="A49" s="1">
        <f t="shared" si="82"/>
        <v>3560</v>
      </c>
      <c r="B49" s="1" t="s">
        <v>65</v>
      </c>
      <c r="C49" s="6"/>
      <c r="D49" s="6" t="s">
        <v>27</v>
      </c>
      <c r="E49" s="7">
        <v>4322.01</v>
      </c>
      <c r="F49" s="7">
        <v>4515</v>
      </c>
      <c r="G49" s="7">
        <v>36.82</v>
      </c>
      <c r="H49" s="7">
        <v>29.52</v>
      </c>
      <c r="I49" s="7">
        <v>24.83</v>
      </c>
      <c r="J49" s="7">
        <v>15.87</v>
      </c>
      <c r="K49" s="7">
        <v>6.55</v>
      </c>
      <c r="L49" s="7"/>
      <c r="M49" s="7"/>
      <c r="N49" s="7"/>
      <c r="O49" s="7">
        <v>6.56</v>
      </c>
      <c r="P49" s="7">
        <v>16.670000000000002</v>
      </c>
      <c r="Q49" s="7">
        <v>27.25</v>
      </c>
      <c r="R49" s="7">
        <v>34.92</v>
      </c>
      <c r="S49" s="8">
        <f t="shared" si="0"/>
        <v>198.99</v>
      </c>
      <c r="T49" s="9">
        <f t="shared" si="1"/>
        <v>187780.96</v>
      </c>
      <c r="U49" s="9">
        <f t="shared" si="2"/>
        <v>150551.17000000001</v>
      </c>
      <c r="V49" s="9">
        <f t="shared" si="3"/>
        <v>126632.3</v>
      </c>
      <c r="W49" s="9">
        <f t="shared" si="4"/>
        <v>80936.55</v>
      </c>
      <c r="X49" s="9">
        <f t="shared" si="5"/>
        <v>33404.82</v>
      </c>
      <c r="Y49" s="9">
        <f t="shared" si="6"/>
        <v>0</v>
      </c>
      <c r="Z49" s="9">
        <f t="shared" si="7"/>
        <v>0</v>
      </c>
      <c r="AA49" s="9">
        <f t="shared" si="8"/>
        <v>0</v>
      </c>
      <c r="AB49" s="9">
        <f t="shared" si="9"/>
        <v>34949.71</v>
      </c>
      <c r="AC49" s="9">
        <f t="shared" si="10"/>
        <v>88812.76</v>
      </c>
      <c r="AD49" s="9">
        <f t="shared" si="11"/>
        <v>145179.82999999999</v>
      </c>
      <c r="AE49" s="9">
        <f t="shared" si="12"/>
        <v>186043.28</v>
      </c>
      <c r="AF49" s="8">
        <f t="shared" si="13"/>
        <v>1034291.3799999999</v>
      </c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8">
        <f t="shared" si="14"/>
        <v>0</v>
      </c>
      <c r="AU49" s="9">
        <f t="shared" si="15"/>
        <v>0</v>
      </c>
      <c r="AV49" s="9">
        <f t="shared" si="16"/>
        <v>0</v>
      </c>
      <c r="AW49" s="9">
        <f t="shared" si="17"/>
        <v>0</v>
      </c>
      <c r="AX49" s="9">
        <f t="shared" si="18"/>
        <v>0</v>
      </c>
      <c r="AY49" s="9">
        <f t="shared" si="19"/>
        <v>0</v>
      </c>
      <c r="AZ49" s="9">
        <f t="shared" si="20"/>
        <v>0</v>
      </c>
      <c r="BA49" s="9">
        <f t="shared" si="21"/>
        <v>0</v>
      </c>
      <c r="BB49" s="9">
        <f t="shared" si="22"/>
        <v>0</v>
      </c>
      <c r="BC49" s="9">
        <f t="shared" si="23"/>
        <v>0</v>
      </c>
      <c r="BD49" s="9">
        <f t="shared" si="24"/>
        <v>0</v>
      </c>
      <c r="BE49" s="9">
        <f t="shared" si="25"/>
        <v>0</v>
      </c>
      <c r="BF49" s="9">
        <f t="shared" si="26"/>
        <v>0</v>
      </c>
      <c r="BG49" s="8">
        <f t="shared" si="27"/>
        <v>0</v>
      </c>
      <c r="BH49" s="7">
        <v>211215</v>
      </c>
      <c r="BI49" s="7">
        <f t="shared" si="74"/>
        <v>209532</v>
      </c>
      <c r="BJ49" s="7">
        <f t="shared" si="75"/>
        <v>148271</v>
      </c>
      <c r="BK49" s="7">
        <f t="shared" si="76"/>
        <v>89647</v>
      </c>
      <c r="BL49" s="7"/>
      <c r="BM49" s="7">
        <f t="shared" si="77"/>
        <v>0</v>
      </c>
      <c r="BN49" s="7">
        <f t="shared" si="78"/>
        <v>0</v>
      </c>
      <c r="BO49" s="7">
        <f t="shared" si="79"/>
        <v>0</v>
      </c>
      <c r="BP49" s="7">
        <f t="shared" si="80"/>
        <v>37434</v>
      </c>
      <c r="BQ49" s="7">
        <f t="shared" si="81"/>
        <v>81753</v>
      </c>
      <c r="BR49" s="7">
        <v>153960</v>
      </c>
      <c r="BS49" s="7"/>
      <c r="BT49" s="8">
        <f t="shared" si="32"/>
        <v>931812</v>
      </c>
      <c r="BU49" s="7"/>
      <c r="BX49">
        <v>37.65</v>
      </c>
      <c r="BY49">
        <v>37.35</v>
      </c>
      <c r="BZ49">
        <v>26.43</v>
      </c>
      <c r="CA49">
        <v>15.98</v>
      </c>
      <c r="CB49">
        <v>6.9</v>
      </c>
      <c r="CC49">
        <v>0</v>
      </c>
      <c r="CD49">
        <v>0</v>
      </c>
      <c r="CE49">
        <v>0</v>
      </c>
      <c r="CF49">
        <v>7.34</v>
      </c>
      <c r="CG49">
        <v>16.03</v>
      </c>
      <c r="CH49">
        <v>26.52</v>
      </c>
    </row>
    <row r="50" spans="1:86" x14ac:dyDescent="0.3">
      <c r="A50" s="1">
        <f t="shared" si="82"/>
        <v>3561</v>
      </c>
      <c r="B50" s="1" t="s">
        <v>66</v>
      </c>
      <c r="C50" s="6" t="s">
        <v>15</v>
      </c>
      <c r="D50" s="6" t="s">
        <v>16</v>
      </c>
      <c r="E50" s="7">
        <v>8570.25</v>
      </c>
      <c r="F50" s="7">
        <v>8969.94</v>
      </c>
      <c r="G50" s="7">
        <v>71.599999999999994</v>
      </c>
      <c r="H50" s="7">
        <v>57.41</v>
      </c>
      <c r="I50" s="7">
        <v>48.51</v>
      </c>
      <c r="J50" s="7">
        <v>31.25</v>
      </c>
      <c r="K50" s="7">
        <v>13.11</v>
      </c>
      <c r="L50" s="7"/>
      <c r="M50" s="7"/>
      <c r="N50" s="7"/>
      <c r="O50" s="7">
        <v>13</v>
      </c>
      <c r="P50" s="7">
        <v>32.79</v>
      </c>
      <c r="Q50" s="7">
        <v>53.09</v>
      </c>
      <c r="R50" s="7">
        <v>67.87</v>
      </c>
      <c r="S50" s="8">
        <f t="shared" si="0"/>
        <v>388.63</v>
      </c>
      <c r="T50" s="9">
        <f t="shared" si="1"/>
        <v>724083.28</v>
      </c>
      <c r="U50" s="9">
        <f t="shared" si="2"/>
        <v>580581.30000000005</v>
      </c>
      <c r="V50" s="9">
        <f t="shared" si="3"/>
        <v>490576.54</v>
      </c>
      <c r="W50" s="9">
        <f t="shared" si="4"/>
        <v>316027.96999999997</v>
      </c>
      <c r="X50" s="9">
        <f t="shared" si="5"/>
        <v>132580.04999999999</v>
      </c>
      <c r="Y50" s="9">
        <f t="shared" si="6"/>
        <v>0</v>
      </c>
      <c r="Z50" s="9">
        <f t="shared" si="7"/>
        <v>0</v>
      </c>
      <c r="AA50" s="9">
        <f t="shared" si="8"/>
        <v>0</v>
      </c>
      <c r="AB50" s="9">
        <f t="shared" si="9"/>
        <v>137598.88</v>
      </c>
      <c r="AC50" s="9">
        <f t="shared" si="10"/>
        <v>347066.71</v>
      </c>
      <c r="AD50" s="9">
        <f t="shared" si="11"/>
        <v>561932.66</v>
      </c>
      <c r="AE50" s="9">
        <f t="shared" si="12"/>
        <v>718372</v>
      </c>
      <c r="AF50" s="8">
        <f t="shared" si="13"/>
        <v>4008819.3899999997</v>
      </c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8">
        <f t="shared" si="14"/>
        <v>0</v>
      </c>
      <c r="AU50" s="9">
        <f t="shared" si="15"/>
        <v>0</v>
      </c>
      <c r="AV50" s="9">
        <f t="shared" si="16"/>
        <v>0</v>
      </c>
      <c r="AW50" s="9">
        <f t="shared" si="17"/>
        <v>0</v>
      </c>
      <c r="AX50" s="9">
        <f t="shared" si="18"/>
        <v>0</v>
      </c>
      <c r="AY50" s="9">
        <f t="shared" si="19"/>
        <v>0</v>
      </c>
      <c r="AZ50" s="9">
        <f t="shared" si="20"/>
        <v>0</v>
      </c>
      <c r="BA50" s="9">
        <f t="shared" si="21"/>
        <v>0</v>
      </c>
      <c r="BB50" s="9">
        <f t="shared" si="22"/>
        <v>0</v>
      </c>
      <c r="BC50" s="9">
        <f t="shared" si="23"/>
        <v>0</v>
      </c>
      <c r="BD50" s="9">
        <f t="shared" si="24"/>
        <v>0</v>
      </c>
      <c r="BE50" s="9">
        <f t="shared" si="25"/>
        <v>0</v>
      </c>
      <c r="BF50" s="9">
        <f t="shared" si="26"/>
        <v>0</v>
      </c>
      <c r="BG50" s="8">
        <f t="shared" si="27"/>
        <v>0</v>
      </c>
      <c r="BH50" s="7">
        <v>805280</v>
      </c>
      <c r="BI50" s="7">
        <f t="shared" si="74"/>
        <v>520389</v>
      </c>
      <c r="BJ50" s="7">
        <f t="shared" si="75"/>
        <v>263643</v>
      </c>
      <c r="BK50" s="7">
        <f t="shared" si="76"/>
        <v>191892</v>
      </c>
      <c r="BL50" s="7"/>
      <c r="BM50" s="7">
        <f t="shared" si="77"/>
        <v>0</v>
      </c>
      <c r="BN50" s="7">
        <f t="shared" si="78"/>
        <v>0</v>
      </c>
      <c r="BO50" s="7">
        <f t="shared" si="79"/>
        <v>0</v>
      </c>
      <c r="BP50" s="7">
        <f t="shared" si="80"/>
        <v>93848</v>
      </c>
      <c r="BQ50" s="7">
        <f t="shared" si="81"/>
        <v>354861</v>
      </c>
      <c r="BR50" s="7">
        <v>486281</v>
      </c>
      <c r="BS50" s="7"/>
      <c r="BT50" s="8">
        <f t="shared" si="32"/>
        <v>2716194</v>
      </c>
      <c r="BU50" s="7"/>
      <c r="BX50">
        <v>72.39</v>
      </c>
      <c r="BY50">
        <v>46.78</v>
      </c>
      <c r="BZ50">
        <v>23.7</v>
      </c>
      <c r="CA50">
        <v>17.25</v>
      </c>
      <c r="CB50">
        <v>9.0299999999999994</v>
      </c>
      <c r="CC50">
        <v>0</v>
      </c>
      <c r="CD50">
        <v>0</v>
      </c>
      <c r="CE50">
        <v>0</v>
      </c>
      <c r="CF50">
        <v>9.2799999999999994</v>
      </c>
      <c r="CG50">
        <v>35.090000000000003</v>
      </c>
      <c r="CH50">
        <v>40.130000000000003</v>
      </c>
    </row>
    <row r="51" spans="1:86" x14ac:dyDescent="0.3">
      <c r="A51" s="1">
        <f t="shared" si="82"/>
        <v>3562</v>
      </c>
      <c r="B51" s="1" t="s">
        <v>67</v>
      </c>
      <c r="C51" s="6" t="s">
        <v>15</v>
      </c>
      <c r="D51" s="6" t="s">
        <v>27</v>
      </c>
      <c r="E51" s="7">
        <v>9650.86</v>
      </c>
      <c r="F51" s="7">
        <v>12535.24</v>
      </c>
      <c r="G51" s="7">
        <v>29.48</v>
      </c>
      <c r="H51" s="7">
        <v>23.64</v>
      </c>
      <c r="I51" s="7">
        <v>19.98</v>
      </c>
      <c r="J51" s="7">
        <v>12.87</v>
      </c>
      <c r="K51" s="7">
        <v>5.4</v>
      </c>
      <c r="L51" s="7">
        <v>0</v>
      </c>
      <c r="M51" s="7">
        <v>0</v>
      </c>
      <c r="N51" s="7">
        <v>0</v>
      </c>
      <c r="O51" s="7">
        <v>5.35</v>
      </c>
      <c r="P51" s="7">
        <v>13.51</v>
      </c>
      <c r="Q51" s="7">
        <v>21.86</v>
      </c>
      <c r="R51" s="7">
        <v>27.95</v>
      </c>
      <c r="S51" s="8">
        <f t="shared" si="0"/>
        <v>160.04000000000002</v>
      </c>
      <c r="T51" s="9">
        <f t="shared" si="1"/>
        <v>335718.68</v>
      </c>
      <c r="U51" s="9">
        <f t="shared" si="2"/>
        <v>269212.67</v>
      </c>
      <c r="V51" s="9">
        <f t="shared" si="3"/>
        <v>227532.54</v>
      </c>
      <c r="W51" s="9">
        <f t="shared" si="4"/>
        <v>146563.75</v>
      </c>
      <c r="X51" s="9">
        <f t="shared" si="5"/>
        <v>61495.28</v>
      </c>
      <c r="Y51" s="9">
        <f t="shared" si="6"/>
        <v>0</v>
      </c>
      <c r="Z51" s="9">
        <f t="shared" si="7"/>
        <v>0</v>
      </c>
      <c r="AA51" s="9">
        <f t="shared" si="8"/>
        <v>0</v>
      </c>
      <c r="AB51" s="9">
        <f t="shared" si="9"/>
        <v>79134.97</v>
      </c>
      <c r="AC51" s="9">
        <f t="shared" si="10"/>
        <v>199834.29</v>
      </c>
      <c r="AD51" s="9">
        <f t="shared" si="11"/>
        <v>323344.01</v>
      </c>
      <c r="AE51" s="9">
        <f t="shared" si="12"/>
        <v>413424.75</v>
      </c>
      <c r="AF51" s="8">
        <f t="shared" si="13"/>
        <v>2056260.9400000002</v>
      </c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8">
        <f t="shared" si="14"/>
        <v>0</v>
      </c>
      <c r="AU51" s="9">
        <f t="shared" si="15"/>
        <v>0</v>
      </c>
      <c r="AV51" s="9">
        <f t="shared" si="16"/>
        <v>0</v>
      </c>
      <c r="AW51" s="9">
        <f t="shared" si="17"/>
        <v>0</v>
      </c>
      <c r="AX51" s="9">
        <f t="shared" si="18"/>
        <v>0</v>
      </c>
      <c r="AY51" s="9">
        <f t="shared" si="19"/>
        <v>0</v>
      </c>
      <c r="AZ51" s="9">
        <f t="shared" si="20"/>
        <v>0</v>
      </c>
      <c r="BA51" s="9">
        <f t="shared" si="21"/>
        <v>0</v>
      </c>
      <c r="BB51" s="9">
        <f t="shared" si="22"/>
        <v>0</v>
      </c>
      <c r="BC51" s="9">
        <f t="shared" si="23"/>
        <v>0</v>
      </c>
      <c r="BD51" s="9">
        <f t="shared" si="24"/>
        <v>0</v>
      </c>
      <c r="BE51" s="9">
        <f t="shared" si="25"/>
        <v>0</v>
      </c>
      <c r="BF51" s="9">
        <f t="shared" si="26"/>
        <v>0</v>
      </c>
      <c r="BG51" s="8">
        <f t="shared" si="27"/>
        <v>0</v>
      </c>
      <c r="BH51" s="7">
        <v>370418</v>
      </c>
      <c r="BI51" s="7">
        <f t="shared" si="74"/>
        <v>270830</v>
      </c>
      <c r="BJ51" s="7">
        <f t="shared" si="75"/>
        <v>270830</v>
      </c>
      <c r="BK51" s="7">
        <f t="shared" si="76"/>
        <v>148067</v>
      </c>
      <c r="BL51" s="7"/>
      <c r="BM51" s="7">
        <f t="shared" si="77"/>
        <v>0</v>
      </c>
      <c r="BN51" s="7">
        <f t="shared" si="78"/>
        <v>0</v>
      </c>
      <c r="BO51" s="7">
        <f t="shared" si="79"/>
        <v>0</v>
      </c>
      <c r="BP51" s="7">
        <f t="shared" si="80"/>
        <v>42591</v>
      </c>
      <c r="BQ51" s="7">
        <f t="shared" si="81"/>
        <v>92243</v>
      </c>
      <c r="BR51" s="7">
        <v>172411</v>
      </c>
      <c r="BS51" s="7"/>
      <c r="BT51" s="8">
        <f t="shared" si="32"/>
        <v>1367390</v>
      </c>
      <c r="BU51" s="7"/>
      <c r="BX51">
        <v>29.57</v>
      </c>
      <c r="BY51">
        <v>21.62</v>
      </c>
      <c r="BZ51">
        <v>21.62</v>
      </c>
      <c r="CA51">
        <v>11.82</v>
      </c>
      <c r="CB51">
        <v>5.46</v>
      </c>
      <c r="CC51">
        <v>0</v>
      </c>
      <c r="CD51">
        <v>0</v>
      </c>
      <c r="CE51">
        <v>0</v>
      </c>
      <c r="CF51">
        <v>3.74</v>
      </c>
      <c r="CG51">
        <v>8.1</v>
      </c>
      <c r="CH51">
        <v>10.89</v>
      </c>
    </row>
    <row r="52" spans="1:86" x14ac:dyDescent="0.3">
      <c r="A52" s="1">
        <f t="shared" si="82"/>
        <v>3563</v>
      </c>
      <c r="B52" s="1" t="s">
        <v>68</v>
      </c>
      <c r="C52" s="6"/>
      <c r="D52" s="6"/>
      <c r="E52" s="7">
        <v>7298.68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8">
        <f t="shared" si="0"/>
        <v>0</v>
      </c>
      <c r="T52" s="9">
        <f t="shared" si="1"/>
        <v>0</v>
      </c>
      <c r="U52" s="9">
        <f t="shared" si="2"/>
        <v>0</v>
      </c>
      <c r="V52" s="9">
        <f t="shared" si="3"/>
        <v>0</v>
      </c>
      <c r="W52" s="9">
        <f t="shared" si="4"/>
        <v>0</v>
      </c>
      <c r="X52" s="9">
        <f t="shared" si="5"/>
        <v>0</v>
      </c>
      <c r="Y52" s="9">
        <f t="shared" si="6"/>
        <v>0</v>
      </c>
      <c r="Z52" s="9">
        <f t="shared" si="7"/>
        <v>0</v>
      </c>
      <c r="AA52" s="9">
        <f t="shared" si="8"/>
        <v>0</v>
      </c>
      <c r="AB52" s="9">
        <f t="shared" si="9"/>
        <v>0</v>
      </c>
      <c r="AC52" s="9">
        <f t="shared" si="10"/>
        <v>0</v>
      </c>
      <c r="AD52" s="9">
        <f t="shared" si="11"/>
        <v>0</v>
      </c>
      <c r="AE52" s="9">
        <f t="shared" si="12"/>
        <v>0</v>
      </c>
      <c r="AF52" s="8">
        <f t="shared" si="13"/>
        <v>0</v>
      </c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8">
        <f t="shared" si="14"/>
        <v>0</v>
      </c>
      <c r="AU52" s="9">
        <f t="shared" si="15"/>
        <v>0</v>
      </c>
      <c r="AV52" s="9">
        <f t="shared" si="16"/>
        <v>0</v>
      </c>
      <c r="AW52" s="9">
        <f t="shared" si="17"/>
        <v>0</v>
      </c>
      <c r="AX52" s="9">
        <f t="shared" si="18"/>
        <v>0</v>
      </c>
      <c r="AY52" s="9">
        <f t="shared" si="19"/>
        <v>0</v>
      </c>
      <c r="AZ52" s="9">
        <f t="shared" si="20"/>
        <v>0</v>
      </c>
      <c r="BA52" s="9">
        <f t="shared" si="21"/>
        <v>0</v>
      </c>
      <c r="BB52" s="9">
        <f t="shared" si="22"/>
        <v>0</v>
      </c>
      <c r="BC52" s="9">
        <f t="shared" si="23"/>
        <v>0</v>
      </c>
      <c r="BD52" s="9">
        <f t="shared" si="24"/>
        <v>0</v>
      </c>
      <c r="BE52" s="9">
        <f t="shared" si="25"/>
        <v>0</v>
      </c>
      <c r="BF52" s="9">
        <f t="shared" si="26"/>
        <v>0</v>
      </c>
      <c r="BG52" s="8">
        <f t="shared" si="27"/>
        <v>0</v>
      </c>
      <c r="BH52" s="7">
        <v>200239</v>
      </c>
      <c r="BI52" s="7">
        <f>ROUND(19.31*E52*1.18,0)</f>
        <v>166306</v>
      </c>
      <c r="BJ52" s="7">
        <f>ROUND(15.76*E52*1.18,0)</f>
        <v>135732</v>
      </c>
      <c r="BK52" s="7">
        <f>ROUND(10.15*E52*1.18,0)</f>
        <v>87416</v>
      </c>
      <c r="BL52" s="7"/>
      <c r="BM52" s="7">
        <v>0</v>
      </c>
      <c r="BN52" s="7">
        <v>0</v>
      </c>
      <c r="BO52" s="7">
        <v>0</v>
      </c>
      <c r="BP52" s="7">
        <f>ROUND(4.22*E52*1.18,0)</f>
        <v>36345</v>
      </c>
      <c r="BQ52" s="7">
        <f>ROUND(10.65*E52*1.18,0)</f>
        <v>91723</v>
      </c>
      <c r="BR52" s="7">
        <v>165168</v>
      </c>
      <c r="BS52" s="7"/>
      <c r="BT52" s="8">
        <f t="shared" si="32"/>
        <v>882929</v>
      </c>
      <c r="BU52" s="7"/>
      <c r="BX52">
        <v>0</v>
      </c>
      <c r="BY52">
        <v>10.5</v>
      </c>
      <c r="BZ52">
        <v>9.15</v>
      </c>
      <c r="CA52">
        <v>5.62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4.22</v>
      </c>
      <c r="CH52">
        <v>3.24</v>
      </c>
    </row>
    <row r="53" spans="1:86" x14ac:dyDescent="0.3">
      <c r="A53" s="1">
        <f t="shared" si="82"/>
        <v>3564</v>
      </c>
      <c r="B53" s="1" t="s">
        <v>69</v>
      </c>
      <c r="C53" s="6" t="s">
        <v>25</v>
      </c>
      <c r="D53" s="6"/>
      <c r="E53" s="7">
        <v>2957.28</v>
      </c>
      <c r="F53" s="7">
        <v>3057.06</v>
      </c>
      <c r="G53" s="7">
        <v>50.69</v>
      </c>
      <c r="H53" s="7">
        <v>40.83</v>
      </c>
      <c r="I53" s="7">
        <v>33.700000000000003</v>
      </c>
      <c r="J53" s="7">
        <v>21.65</v>
      </c>
      <c r="K53" s="7">
        <v>8.77</v>
      </c>
      <c r="L53" s="7">
        <v>0</v>
      </c>
      <c r="M53" s="7">
        <v>0</v>
      </c>
      <c r="N53" s="7">
        <v>0</v>
      </c>
      <c r="O53" s="7">
        <v>9.59</v>
      </c>
      <c r="P53" s="7">
        <v>22.74</v>
      </c>
      <c r="Q53" s="7">
        <v>37.81</v>
      </c>
      <c r="R53" s="7">
        <v>48.22</v>
      </c>
      <c r="S53" s="8">
        <f t="shared" si="0"/>
        <v>274</v>
      </c>
      <c r="T53" s="9">
        <f>ROUND(E53*G53,2)</f>
        <v>149904.51999999999</v>
      </c>
      <c r="U53" s="9">
        <f>ROUND(E53*H53,2)</f>
        <v>120745.74</v>
      </c>
      <c r="V53" s="9">
        <f>ROUND(E53*I53,2)</f>
        <v>99660.34</v>
      </c>
      <c r="W53" s="9">
        <f>ROUND(E53*J53,2)</f>
        <v>64025.11</v>
      </c>
      <c r="X53" s="9">
        <f>ROUND(E53*K53,2)</f>
        <v>25935.35</v>
      </c>
      <c r="Y53" s="9">
        <f>ROUND(E53*L53,2)</f>
        <v>0</v>
      </c>
      <c r="Z53" s="9">
        <f>ROUND(F53*M53,2)</f>
        <v>0</v>
      </c>
      <c r="AA53" s="9">
        <f>ROUND(F53*N53,2)</f>
        <v>0</v>
      </c>
      <c r="AB53" s="9">
        <f>ROUND(F53*O53,2)</f>
        <v>29317.21</v>
      </c>
      <c r="AC53" s="9">
        <f>ROUND(F53*P53,2)</f>
        <v>69517.539999999994</v>
      </c>
      <c r="AD53" s="9">
        <f>ROUND(F53*Q53,2)</f>
        <v>115587.44</v>
      </c>
      <c r="AE53" s="9">
        <f>ROUND(F53*R53,2)</f>
        <v>147411.43</v>
      </c>
      <c r="AF53" s="8">
        <f t="shared" si="13"/>
        <v>822104.67999999993</v>
      </c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8">
        <f t="shared" si="14"/>
        <v>0</v>
      </c>
      <c r="AU53" s="9">
        <f t="shared" si="15"/>
        <v>0</v>
      </c>
      <c r="AV53" s="9">
        <f t="shared" si="16"/>
        <v>0</v>
      </c>
      <c r="AW53" s="9">
        <f t="shared" si="17"/>
        <v>0</v>
      </c>
      <c r="AX53" s="9">
        <f t="shared" si="18"/>
        <v>0</v>
      </c>
      <c r="AY53" s="9">
        <f t="shared" si="19"/>
        <v>0</v>
      </c>
      <c r="AZ53" s="9">
        <f t="shared" si="20"/>
        <v>0</v>
      </c>
      <c r="BA53" s="9">
        <f t="shared" si="21"/>
        <v>0</v>
      </c>
      <c r="BB53" s="9">
        <f t="shared" si="22"/>
        <v>0</v>
      </c>
      <c r="BC53" s="9">
        <f t="shared" si="23"/>
        <v>0</v>
      </c>
      <c r="BD53" s="9">
        <f t="shared" si="24"/>
        <v>0</v>
      </c>
      <c r="BE53" s="9">
        <f t="shared" si="25"/>
        <v>0</v>
      </c>
      <c r="BF53" s="9">
        <f t="shared" si="26"/>
        <v>0</v>
      </c>
      <c r="BG53" s="8">
        <f t="shared" si="27"/>
        <v>0</v>
      </c>
      <c r="BH53" s="7">
        <v>149905</v>
      </c>
      <c r="BI53" s="7">
        <f t="shared" ref="BI53:BM53" si="85">ROUNDUP(U53,0)</f>
        <v>120746</v>
      </c>
      <c r="BJ53" s="7">
        <f t="shared" si="85"/>
        <v>99661</v>
      </c>
      <c r="BK53" s="7">
        <f t="shared" si="85"/>
        <v>64026</v>
      </c>
      <c r="BL53" s="7"/>
      <c r="BM53" s="7">
        <f t="shared" si="85"/>
        <v>0</v>
      </c>
      <c r="BN53" s="7">
        <f>ROUNDUP(E53*M53*1.18,0)</f>
        <v>0</v>
      </c>
      <c r="BO53" s="7">
        <f>ROUNDUP(E53*N53*1.18,0)</f>
        <v>0</v>
      </c>
      <c r="BP53" s="7">
        <f>ROUNDUP(E53*O53,0)</f>
        <v>28361</v>
      </c>
      <c r="BQ53" s="7">
        <f>ROUNDUP(E53*P53,0)</f>
        <v>67249</v>
      </c>
      <c r="BR53" s="7">
        <v>117751</v>
      </c>
      <c r="BS53" s="7"/>
      <c r="BT53" s="8">
        <f t="shared" si="32"/>
        <v>647699</v>
      </c>
      <c r="BU53" s="7"/>
      <c r="BX53">
        <v>50.69</v>
      </c>
      <c r="BY53">
        <v>40.83</v>
      </c>
      <c r="BZ53">
        <v>33.700000000000003</v>
      </c>
      <c r="CA53">
        <v>21.65</v>
      </c>
      <c r="CB53">
        <v>8.77</v>
      </c>
      <c r="CC53">
        <v>0</v>
      </c>
      <c r="CD53">
        <v>0</v>
      </c>
      <c r="CE53">
        <v>0</v>
      </c>
      <c r="CF53">
        <v>9.59</v>
      </c>
      <c r="CG53">
        <v>22.74</v>
      </c>
      <c r="CH53">
        <v>37.81</v>
      </c>
    </row>
    <row r="54" spans="1:86" x14ac:dyDescent="0.3">
      <c r="A54" s="1">
        <f t="shared" si="82"/>
        <v>3565</v>
      </c>
      <c r="B54" s="1" t="s">
        <v>70</v>
      </c>
      <c r="C54" s="6" t="s">
        <v>15</v>
      </c>
      <c r="D54" s="6"/>
      <c r="E54" s="7">
        <v>4634.12</v>
      </c>
      <c r="F54" s="7">
        <v>4844.42</v>
      </c>
      <c r="G54" s="7">
        <v>48.045000000000002</v>
      </c>
      <c r="H54" s="7">
        <v>38.68</v>
      </c>
      <c r="I54" s="7">
        <v>33.034999999999997</v>
      </c>
      <c r="J54" s="7">
        <v>21.742999999999999</v>
      </c>
      <c r="K54" s="7">
        <v>9.5269999999999992</v>
      </c>
      <c r="L54" s="7">
        <v>0</v>
      </c>
      <c r="M54" s="7">
        <v>0</v>
      </c>
      <c r="N54" s="7">
        <v>0</v>
      </c>
      <c r="O54" s="7">
        <v>9.4469999999999992</v>
      </c>
      <c r="P54" s="7">
        <v>22.805</v>
      </c>
      <c r="Q54" s="7">
        <v>35.953000000000003</v>
      </c>
      <c r="R54" s="7">
        <v>45.625</v>
      </c>
      <c r="S54" s="8">
        <f t="shared" si="0"/>
        <v>264.86</v>
      </c>
      <c r="T54" s="9">
        <f t="shared" si="1"/>
        <v>262722.63</v>
      </c>
      <c r="U54" s="9">
        <f t="shared" si="2"/>
        <v>211512.36</v>
      </c>
      <c r="V54" s="9">
        <f t="shared" si="3"/>
        <v>180644.02</v>
      </c>
      <c r="W54" s="9">
        <f t="shared" si="4"/>
        <v>118896.41</v>
      </c>
      <c r="X54" s="9">
        <f t="shared" si="5"/>
        <v>52096.13</v>
      </c>
      <c r="Y54" s="9">
        <f t="shared" si="6"/>
        <v>0</v>
      </c>
      <c r="Z54" s="9">
        <f t="shared" si="7"/>
        <v>0</v>
      </c>
      <c r="AA54" s="9">
        <f t="shared" si="8"/>
        <v>0</v>
      </c>
      <c r="AB54" s="9">
        <f t="shared" si="9"/>
        <v>54002.98</v>
      </c>
      <c r="AC54" s="9">
        <f t="shared" si="10"/>
        <v>130362.86</v>
      </c>
      <c r="AD54" s="9">
        <f t="shared" si="11"/>
        <v>205522.29</v>
      </c>
      <c r="AE54" s="9">
        <f t="shared" si="12"/>
        <v>260811.46</v>
      </c>
      <c r="AF54" s="8">
        <f t="shared" si="13"/>
        <v>1476571.14</v>
      </c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8">
        <f t="shared" si="14"/>
        <v>0</v>
      </c>
      <c r="AU54" s="9">
        <f t="shared" si="15"/>
        <v>0</v>
      </c>
      <c r="AV54" s="9">
        <f t="shared" si="16"/>
        <v>0</v>
      </c>
      <c r="AW54" s="9">
        <f t="shared" si="17"/>
        <v>0</v>
      </c>
      <c r="AX54" s="9">
        <f t="shared" si="18"/>
        <v>0</v>
      </c>
      <c r="AY54" s="9">
        <f t="shared" si="19"/>
        <v>0</v>
      </c>
      <c r="AZ54" s="9">
        <f t="shared" si="20"/>
        <v>0</v>
      </c>
      <c r="BA54" s="9">
        <f t="shared" si="21"/>
        <v>0</v>
      </c>
      <c r="BB54" s="9">
        <f t="shared" si="22"/>
        <v>0</v>
      </c>
      <c r="BC54" s="9">
        <f t="shared" si="23"/>
        <v>0</v>
      </c>
      <c r="BD54" s="9">
        <f t="shared" si="24"/>
        <v>0</v>
      </c>
      <c r="BE54" s="9">
        <f t="shared" si="25"/>
        <v>0</v>
      </c>
      <c r="BF54" s="9">
        <f t="shared" si="26"/>
        <v>0</v>
      </c>
      <c r="BG54" s="8">
        <f t="shared" si="27"/>
        <v>0</v>
      </c>
      <c r="BH54" s="7">
        <v>271689</v>
      </c>
      <c r="BI54" s="7">
        <f t="shared" si="74"/>
        <v>326685</v>
      </c>
      <c r="BJ54" s="7">
        <f t="shared" si="75"/>
        <v>149878</v>
      </c>
      <c r="BK54" s="7">
        <f t="shared" si="76"/>
        <v>115694</v>
      </c>
      <c r="BL54" s="7"/>
      <c r="BM54" s="7">
        <f t="shared" si="77"/>
        <v>0</v>
      </c>
      <c r="BN54" s="7">
        <f t="shared" si="78"/>
        <v>0</v>
      </c>
      <c r="BO54" s="7">
        <f t="shared" si="79"/>
        <v>0</v>
      </c>
      <c r="BP54" s="7">
        <f t="shared" si="80"/>
        <v>43451</v>
      </c>
      <c r="BQ54" s="7">
        <f t="shared" si="81"/>
        <v>107544</v>
      </c>
      <c r="BR54" s="7">
        <v>220459</v>
      </c>
      <c r="BS54" s="7"/>
      <c r="BT54" s="8">
        <f t="shared" si="32"/>
        <v>1235400</v>
      </c>
      <c r="BU54" s="7"/>
      <c r="BX54">
        <v>45.167999999999999</v>
      </c>
      <c r="BY54">
        <v>54.311</v>
      </c>
      <c r="BZ54">
        <v>24.917000000000002</v>
      </c>
      <c r="CA54">
        <v>19.234000000000002</v>
      </c>
      <c r="CB54">
        <v>11.736000000000001</v>
      </c>
      <c r="CC54">
        <v>0</v>
      </c>
      <c r="CD54">
        <v>0</v>
      </c>
      <c r="CE54">
        <v>0</v>
      </c>
      <c r="CF54">
        <v>7.9459999999999997</v>
      </c>
      <c r="CG54">
        <v>19.667000000000002</v>
      </c>
      <c r="CH54">
        <v>31.064</v>
      </c>
    </row>
    <row r="55" spans="1:86" x14ac:dyDescent="0.3">
      <c r="A55" s="1">
        <f t="shared" si="82"/>
        <v>3566</v>
      </c>
      <c r="B55" s="1" t="s">
        <v>71</v>
      </c>
      <c r="C55" s="6" t="s">
        <v>25</v>
      </c>
      <c r="D55" s="6" t="s">
        <v>27</v>
      </c>
      <c r="E55" s="7">
        <v>4824.17</v>
      </c>
      <c r="F55" s="7">
        <v>5161.18</v>
      </c>
      <c r="G55" s="7">
        <v>133.11000000000001</v>
      </c>
      <c r="H55" s="7">
        <v>106.75</v>
      </c>
      <c r="I55" s="7">
        <v>90.15</v>
      </c>
      <c r="J55" s="7">
        <v>58.06</v>
      </c>
      <c r="K55" s="7">
        <v>24.34</v>
      </c>
      <c r="L55" s="7">
        <v>0</v>
      </c>
      <c r="M55" s="7">
        <v>0</v>
      </c>
      <c r="N55" s="7">
        <v>0</v>
      </c>
      <c r="O55" s="7">
        <v>24.2</v>
      </c>
      <c r="P55" s="7">
        <v>60.94</v>
      </c>
      <c r="Q55" s="7">
        <v>98.71</v>
      </c>
      <c r="R55" s="7">
        <v>126.21</v>
      </c>
      <c r="S55" s="8">
        <f t="shared" si="0"/>
        <v>722.47</v>
      </c>
      <c r="T55" s="9">
        <f t="shared" si="1"/>
        <v>757731.42</v>
      </c>
      <c r="U55" s="9">
        <f t="shared" si="2"/>
        <v>607676.56999999995</v>
      </c>
      <c r="V55" s="9">
        <f t="shared" si="3"/>
        <v>513180.73</v>
      </c>
      <c r="W55" s="9">
        <f t="shared" si="4"/>
        <v>330507.75</v>
      </c>
      <c r="X55" s="9">
        <f t="shared" si="5"/>
        <v>138555.95000000001</v>
      </c>
      <c r="Y55" s="9">
        <f t="shared" si="6"/>
        <v>0</v>
      </c>
      <c r="Z55" s="9">
        <f t="shared" si="7"/>
        <v>0</v>
      </c>
      <c r="AA55" s="9">
        <f t="shared" si="8"/>
        <v>0</v>
      </c>
      <c r="AB55" s="9">
        <f t="shared" si="9"/>
        <v>147382.66</v>
      </c>
      <c r="AC55" s="9">
        <f t="shared" si="10"/>
        <v>371136.32</v>
      </c>
      <c r="AD55" s="9">
        <f t="shared" si="11"/>
        <v>601162.89</v>
      </c>
      <c r="AE55" s="9">
        <f t="shared" si="12"/>
        <v>768643.18</v>
      </c>
      <c r="AF55" s="8">
        <f t="shared" si="13"/>
        <v>4235977.47</v>
      </c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8">
        <f t="shared" si="14"/>
        <v>0</v>
      </c>
      <c r="AU55" s="9">
        <f t="shared" si="15"/>
        <v>0</v>
      </c>
      <c r="AV55" s="9">
        <f t="shared" si="16"/>
        <v>0</v>
      </c>
      <c r="AW55" s="9">
        <f t="shared" si="17"/>
        <v>0</v>
      </c>
      <c r="AX55" s="9">
        <f t="shared" si="18"/>
        <v>0</v>
      </c>
      <c r="AY55" s="9">
        <f t="shared" si="19"/>
        <v>0</v>
      </c>
      <c r="AZ55" s="9">
        <f t="shared" si="20"/>
        <v>0</v>
      </c>
      <c r="BA55" s="9">
        <f t="shared" si="21"/>
        <v>0</v>
      </c>
      <c r="BB55" s="9">
        <f t="shared" si="22"/>
        <v>0</v>
      </c>
      <c r="BC55" s="9">
        <f t="shared" si="23"/>
        <v>0</v>
      </c>
      <c r="BD55" s="9">
        <f t="shared" si="24"/>
        <v>0</v>
      </c>
      <c r="BE55" s="9">
        <f t="shared" si="25"/>
        <v>0</v>
      </c>
      <c r="BF55" s="9">
        <f t="shared" si="26"/>
        <v>0</v>
      </c>
      <c r="BG55" s="8">
        <f t="shared" si="27"/>
        <v>0</v>
      </c>
      <c r="BH55" s="7">
        <v>757732</v>
      </c>
      <c r="BI55" s="7">
        <f t="shared" ref="BI55:BM56" si="86">ROUNDUP(U55,0)</f>
        <v>607677</v>
      </c>
      <c r="BJ55" s="7">
        <f t="shared" si="86"/>
        <v>513181</v>
      </c>
      <c r="BK55" s="7">
        <f t="shared" si="86"/>
        <v>330508</v>
      </c>
      <c r="BL55" s="7"/>
      <c r="BM55" s="7">
        <f t="shared" si="86"/>
        <v>0</v>
      </c>
      <c r="BN55" s="7">
        <f>ROUNDUP(E55*M55*1.18,0)</f>
        <v>0</v>
      </c>
      <c r="BO55" s="7">
        <f>ROUNDUP(E55*N55*1.18,0)</f>
        <v>0</v>
      </c>
      <c r="BP55" s="7">
        <f>ROUNDUP(E55*O55*1.18,0)</f>
        <v>137759</v>
      </c>
      <c r="BQ55" s="7">
        <f>ROUNDUP(E55*P55*1.18,0)</f>
        <v>346903</v>
      </c>
      <c r="BR55" s="7">
        <v>680465</v>
      </c>
      <c r="BS55" s="7"/>
      <c r="BT55" s="8">
        <f t="shared" si="32"/>
        <v>3374225</v>
      </c>
      <c r="BU55" s="7"/>
      <c r="BX55">
        <v>133.09</v>
      </c>
      <c r="BY55">
        <v>110.53</v>
      </c>
      <c r="BZ55">
        <v>90.19</v>
      </c>
      <c r="CA55">
        <v>58.08</v>
      </c>
      <c r="CB55">
        <v>24.38</v>
      </c>
      <c r="CC55">
        <v>0</v>
      </c>
      <c r="CD55">
        <v>0</v>
      </c>
      <c r="CE55">
        <v>0</v>
      </c>
      <c r="CF55">
        <v>24.16</v>
      </c>
      <c r="CG55">
        <v>60.97</v>
      </c>
      <c r="CH55">
        <v>98.68</v>
      </c>
    </row>
    <row r="56" spans="1:86" x14ac:dyDescent="0.3">
      <c r="A56" s="1">
        <f t="shared" si="82"/>
        <v>3567</v>
      </c>
      <c r="B56" s="1" t="s">
        <v>72</v>
      </c>
      <c r="C56" s="6" t="s">
        <v>25</v>
      </c>
      <c r="D56" s="6" t="s">
        <v>27</v>
      </c>
      <c r="E56" s="7">
        <v>4824.17</v>
      </c>
      <c r="F56" s="7">
        <v>5161.18</v>
      </c>
      <c r="G56" s="7">
        <v>34.384</v>
      </c>
      <c r="H56" s="7">
        <v>27.613</v>
      </c>
      <c r="I56" s="7">
        <v>23.405000000000001</v>
      </c>
      <c r="J56" s="7">
        <v>15.173999999999999</v>
      </c>
      <c r="K56" s="7">
        <v>6.46</v>
      </c>
      <c r="L56" s="7">
        <v>0</v>
      </c>
      <c r="M56" s="7">
        <v>0</v>
      </c>
      <c r="N56" s="7">
        <v>0</v>
      </c>
      <c r="O56" s="7">
        <v>6.4</v>
      </c>
      <c r="P56" s="7">
        <v>15.925000000000001</v>
      </c>
      <c r="Q56" s="7">
        <v>25.574000000000002</v>
      </c>
      <c r="R56" s="7">
        <v>32.615000000000002</v>
      </c>
      <c r="S56" s="8">
        <f t="shared" si="0"/>
        <v>187.55</v>
      </c>
      <c r="T56" s="9">
        <f t="shared" si="1"/>
        <v>195731.63</v>
      </c>
      <c r="U56" s="9">
        <f t="shared" si="2"/>
        <v>157187.57</v>
      </c>
      <c r="V56" s="9">
        <f t="shared" si="3"/>
        <v>133233.44</v>
      </c>
      <c r="W56" s="9">
        <f t="shared" si="4"/>
        <v>86378.31</v>
      </c>
      <c r="X56" s="9">
        <f t="shared" si="5"/>
        <v>36773.68</v>
      </c>
      <c r="Y56" s="9">
        <f t="shared" si="6"/>
        <v>0</v>
      </c>
      <c r="Z56" s="9">
        <f t="shared" si="7"/>
        <v>0</v>
      </c>
      <c r="AA56" s="9">
        <f t="shared" si="8"/>
        <v>0</v>
      </c>
      <c r="AB56" s="9">
        <f t="shared" si="9"/>
        <v>38977.230000000003</v>
      </c>
      <c r="AC56" s="9">
        <f t="shared" si="10"/>
        <v>96986.31</v>
      </c>
      <c r="AD56" s="9">
        <f t="shared" si="11"/>
        <v>155750.57999999999</v>
      </c>
      <c r="AE56" s="9">
        <f t="shared" si="12"/>
        <v>198631.63</v>
      </c>
      <c r="AF56" s="8">
        <f t="shared" si="13"/>
        <v>1099650.3799999999</v>
      </c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8">
        <f t="shared" si="14"/>
        <v>0</v>
      </c>
      <c r="AU56" s="9">
        <f t="shared" si="15"/>
        <v>0</v>
      </c>
      <c r="AV56" s="9">
        <f t="shared" si="16"/>
        <v>0</v>
      </c>
      <c r="AW56" s="9">
        <f t="shared" si="17"/>
        <v>0</v>
      </c>
      <c r="AX56" s="9">
        <f t="shared" si="18"/>
        <v>0</v>
      </c>
      <c r="AY56" s="9">
        <f t="shared" si="19"/>
        <v>0</v>
      </c>
      <c r="AZ56" s="9">
        <f t="shared" si="20"/>
        <v>0</v>
      </c>
      <c r="BA56" s="9">
        <f t="shared" si="21"/>
        <v>0</v>
      </c>
      <c r="BB56" s="9">
        <f t="shared" si="22"/>
        <v>0</v>
      </c>
      <c r="BC56" s="9">
        <f t="shared" si="23"/>
        <v>0</v>
      </c>
      <c r="BD56" s="9">
        <f t="shared" si="24"/>
        <v>0</v>
      </c>
      <c r="BE56" s="9">
        <f t="shared" si="25"/>
        <v>0</v>
      </c>
      <c r="BF56" s="9">
        <f t="shared" si="26"/>
        <v>0</v>
      </c>
      <c r="BG56" s="8">
        <f t="shared" si="27"/>
        <v>0</v>
      </c>
      <c r="BH56" s="7">
        <v>195732</v>
      </c>
      <c r="BI56" s="7">
        <f t="shared" si="86"/>
        <v>157188</v>
      </c>
      <c r="BJ56" s="7">
        <f t="shared" si="86"/>
        <v>133234</v>
      </c>
      <c r="BK56" s="7">
        <f t="shared" si="86"/>
        <v>86379</v>
      </c>
      <c r="BL56" s="7"/>
      <c r="BM56" s="7">
        <f t="shared" si="86"/>
        <v>0</v>
      </c>
      <c r="BN56" s="7">
        <f>ROUNDUP(E56*M56*1.18,0)</f>
        <v>0</v>
      </c>
      <c r="BO56" s="7">
        <f>ROUNDUP(E56*N56*1.18,0)</f>
        <v>0</v>
      </c>
      <c r="BP56" s="7">
        <f>ROUNDUP(E56*O56*1.18,0)</f>
        <v>36433</v>
      </c>
      <c r="BQ56" s="7">
        <f>ROUNDUP(E56*P56*1.18,0)</f>
        <v>90654</v>
      </c>
      <c r="BR56" s="7">
        <v>162355</v>
      </c>
      <c r="BS56" s="7"/>
      <c r="BT56" s="8">
        <f t="shared" si="32"/>
        <v>861975</v>
      </c>
      <c r="BU56" s="7"/>
      <c r="BX56">
        <v>45.11</v>
      </c>
      <c r="BY56">
        <v>37.43</v>
      </c>
      <c r="BZ56">
        <v>30.43</v>
      </c>
      <c r="CA56">
        <v>19.440000000000001</v>
      </c>
      <c r="CB56">
        <v>8</v>
      </c>
      <c r="CC56">
        <v>0</v>
      </c>
      <c r="CD56">
        <v>0</v>
      </c>
      <c r="CE56">
        <v>0</v>
      </c>
      <c r="CF56">
        <v>7.96</v>
      </c>
      <c r="CG56">
        <v>20.440000000000001</v>
      </c>
      <c r="CH56">
        <v>33.36</v>
      </c>
    </row>
    <row r="57" spans="1:86" x14ac:dyDescent="0.3">
      <c r="A57" s="1">
        <f t="shared" si="82"/>
        <v>3568</v>
      </c>
      <c r="B57" s="1" t="s">
        <v>73</v>
      </c>
      <c r="C57" s="6" t="s">
        <v>15</v>
      </c>
      <c r="D57" s="6" t="s">
        <v>16</v>
      </c>
      <c r="E57" s="7">
        <v>8520.52</v>
      </c>
      <c r="F57" s="7">
        <v>9123.4599999999991</v>
      </c>
      <c r="G57" s="7">
        <v>46.63</v>
      </c>
      <c r="H57" s="7">
        <v>37.39</v>
      </c>
      <c r="I57" s="7">
        <v>31.6</v>
      </c>
      <c r="J57" s="7">
        <v>20.350000000000001</v>
      </c>
      <c r="K57" s="7">
        <v>8.5399999999999991</v>
      </c>
      <c r="L57" s="7">
        <v>0</v>
      </c>
      <c r="M57" s="7">
        <v>0</v>
      </c>
      <c r="N57" s="7">
        <v>0</v>
      </c>
      <c r="O57" s="7">
        <v>8.4700000000000006</v>
      </c>
      <c r="P57" s="7">
        <v>21.36</v>
      </c>
      <c r="Q57" s="7">
        <v>34.58</v>
      </c>
      <c r="R57" s="7">
        <v>44.21</v>
      </c>
      <c r="S57" s="8">
        <f t="shared" si="0"/>
        <v>253.12999999999997</v>
      </c>
      <c r="T57" s="9">
        <f t="shared" si="1"/>
        <v>468827.98</v>
      </c>
      <c r="U57" s="9">
        <f t="shared" si="2"/>
        <v>375927.05</v>
      </c>
      <c r="V57" s="9">
        <f t="shared" si="3"/>
        <v>317713.15000000002</v>
      </c>
      <c r="W57" s="9">
        <f t="shared" si="4"/>
        <v>204603.25</v>
      </c>
      <c r="X57" s="9">
        <f t="shared" si="5"/>
        <v>85862.98</v>
      </c>
      <c r="Y57" s="9">
        <f t="shared" si="6"/>
        <v>0</v>
      </c>
      <c r="Z57" s="9">
        <f t="shared" si="7"/>
        <v>0</v>
      </c>
      <c r="AA57" s="9">
        <f t="shared" si="8"/>
        <v>0</v>
      </c>
      <c r="AB57" s="9">
        <f t="shared" si="9"/>
        <v>91185.33</v>
      </c>
      <c r="AC57" s="9">
        <f t="shared" si="10"/>
        <v>229954.98</v>
      </c>
      <c r="AD57" s="9">
        <f t="shared" si="11"/>
        <v>372277.31</v>
      </c>
      <c r="AE57" s="9">
        <f t="shared" si="12"/>
        <v>475950.84</v>
      </c>
      <c r="AF57" s="8">
        <f t="shared" si="13"/>
        <v>2622302.87</v>
      </c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8">
        <f t="shared" si="14"/>
        <v>0</v>
      </c>
      <c r="AU57" s="9">
        <f t="shared" si="15"/>
        <v>0</v>
      </c>
      <c r="AV57" s="9">
        <f t="shared" si="16"/>
        <v>0</v>
      </c>
      <c r="AW57" s="9">
        <f t="shared" si="17"/>
        <v>0</v>
      </c>
      <c r="AX57" s="9">
        <f t="shared" si="18"/>
        <v>0</v>
      </c>
      <c r="AY57" s="9">
        <f t="shared" si="19"/>
        <v>0</v>
      </c>
      <c r="AZ57" s="9">
        <f t="shared" si="20"/>
        <v>0</v>
      </c>
      <c r="BA57" s="9">
        <f t="shared" si="21"/>
        <v>0</v>
      </c>
      <c r="BB57" s="9">
        <f t="shared" si="22"/>
        <v>0</v>
      </c>
      <c r="BC57" s="9">
        <f t="shared" si="23"/>
        <v>0</v>
      </c>
      <c r="BD57" s="9">
        <f t="shared" si="24"/>
        <v>0</v>
      </c>
      <c r="BE57" s="9">
        <f t="shared" si="25"/>
        <v>0</v>
      </c>
      <c r="BF57" s="9">
        <f t="shared" si="26"/>
        <v>0</v>
      </c>
      <c r="BG57" s="8">
        <f t="shared" si="27"/>
        <v>0</v>
      </c>
      <c r="BH57" s="7">
        <v>591224</v>
      </c>
      <c r="BI57" s="7">
        <f t="shared" si="74"/>
        <v>429224</v>
      </c>
      <c r="BJ57" s="7">
        <f t="shared" si="75"/>
        <v>261560</v>
      </c>
      <c r="BK57" s="7">
        <f t="shared" si="76"/>
        <v>101749</v>
      </c>
      <c r="BL57" s="7"/>
      <c r="BM57" s="7">
        <f t="shared" si="77"/>
        <v>0</v>
      </c>
      <c r="BN57" s="7">
        <f t="shared" si="78"/>
        <v>0</v>
      </c>
      <c r="BO57" s="7">
        <f t="shared" si="79"/>
        <v>0</v>
      </c>
      <c r="BP57" s="7">
        <f t="shared" si="80"/>
        <v>85159</v>
      </c>
      <c r="BQ57" s="7">
        <f t="shared" si="81"/>
        <v>200984</v>
      </c>
      <c r="BR57" s="7">
        <v>381628</v>
      </c>
      <c r="BS57" s="7"/>
      <c r="BT57" s="8">
        <f t="shared" si="32"/>
        <v>2051528</v>
      </c>
      <c r="BU57" s="7"/>
      <c r="BX57">
        <v>39.01</v>
      </c>
      <c r="BY57">
        <v>38.81</v>
      </c>
      <c r="BZ57">
        <v>23.65</v>
      </c>
      <c r="CA57">
        <v>9.1999999999999993</v>
      </c>
      <c r="CB57">
        <v>3.07</v>
      </c>
      <c r="CC57">
        <v>0</v>
      </c>
      <c r="CD57">
        <v>0</v>
      </c>
      <c r="CE57">
        <v>0</v>
      </c>
      <c r="CF57">
        <v>8.4700000000000006</v>
      </c>
      <c r="CG57">
        <v>19.989999999999998</v>
      </c>
      <c r="CH57">
        <v>34.58</v>
      </c>
    </row>
    <row r="58" spans="1:86" x14ac:dyDescent="0.3">
      <c r="A58" s="1">
        <f t="shared" si="82"/>
        <v>3569</v>
      </c>
      <c r="B58" s="1" t="s">
        <v>74</v>
      </c>
      <c r="C58" s="6" t="s">
        <v>25</v>
      </c>
      <c r="D58" s="6"/>
      <c r="E58" s="7">
        <v>7262.36</v>
      </c>
      <c r="F58" s="7">
        <v>7639.75</v>
      </c>
      <c r="G58" s="7">
        <v>50.191000000000003</v>
      </c>
      <c r="H58" s="7">
        <v>40.215000000000003</v>
      </c>
      <c r="I58" s="7">
        <v>33.94</v>
      </c>
      <c r="J58" s="7">
        <v>21.768000000000001</v>
      </c>
      <c r="K58" s="7">
        <v>9.0640000000000001</v>
      </c>
      <c r="L58" s="7">
        <v>0</v>
      </c>
      <c r="M58" s="7">
        <v>0</v>
      </c>
      <c r="N58" s="7">
        <v>0</v>
      </c>
      <c r="O58" s="7">
        <v>8.9939999999999998</v>
      </c>
      <c r="P58" s="7">
        <v>22.86</v>
      </c>
      <c r="Q58" s="7">
        <v>37.167999999999999</v>
      </c>
      <c r="R58" s="7">
        <v>47.57</v>
      </c>
      <c r="S58" s="8">
        <f t="shared" si="0"/>
        <v>271.77</v>
      </c>
      <c r="T58" s="9">
        <f t="shared" si="1"/>
        <v>430116.03</v>
      </c>
      <c r="U58" s="9">
        <f t="shared" si="2"/>
        <v>344625.85</v>
      </c>
      <c r="V58" s="9">
        <f t="shared" si="3"/>
        <v>290851.71000000002</v>
      </c>
      <c r="W58" s="9">
        <f t="shared" si="4"/>
        <v>186542.72</v>
      </c>
      <c r="X58" s="9">
        <f t="shared" si="5"/>
        <v>77674.720000000001</v>
      </c>
      <c r="Y58" s="9">
        <f t="shared" si="6"/>
        <v>0</v>
      </c>
      <c r="Z58" s="9">
        <f t="shared" si="7"/>
        <v>0</v>
      </c>
      <c r="AA58" s="9">
        <f t="shared" si="8"/>
        <v>0</v>
      </c>
      <c r="AB58" s="9">
        <f t="shared" si="9"/>
        <v>81080.06</v>
      </c>
      <c r="AC58" s="9">
        <f t="shared" si="10"/>
        <v>206080.73</v>
      </c>
      <c r="AD58" s="9">
        <f t="shared" si="11"/>
        <v>335065.99</v>
      </c>
      <c r="AE58" s="9">
        <f t="shared" si="12"/>
        <v>428839.03</v>
      </c>
      <c r="AF58" s="8">
        <f t="shared" si="13"/>
        <v>2380876.84</v>
      </c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8">
        <f t="shared" si="14"/>
        <v>0</v>
      </c>
      <c r="AU58" s="9">
        <f t="shared" si="15"/>
        <v>0</v>
      </c>
      <c r="AV58" s="9">
        <f t="shared" si="16"/>
        <v>0</v>
      </c>
      <c r="AW58" s="9">
        <f t="shared" si="17"/>
        <v>0</v>
      </c>
      <c r="AX58" s="9">
        <f t="shared" si="18"/>
        <v>0</v>
      </c>
      <c r="AY58" s="9">
        <f t="shared" si="19"/>
        <v>0</v>
      </c>
      <c r="AZ58" s="9">
        <f t="shared" si="20"/>
        <v>0</v>
      </c>
      <c r="BA58" s="9">
        <f t="shared" si="21"/>
        <v>0</v>
      </c>
      <c r="BB58" s="9">
        <f t="shared" si="22"/>
        <v>0</v>
      </c>
      <c r="BC58" s="9">
        <f t="shared" si="23"/>
        <v>0</v>
      </c>
      <c r="BD58" s="9">
        <f t="shared" si="24"/>
        <v>0</v>
      </c>
      <c r="BE58" s="9">
        <f t="shared" si="25"/>
        <v>0</v>
      </c>
      <c r="BF58" s="9">
        <f t="shared" si="26"/>
        <v>0</v>
      </c>
      <c r="BG58" s="8">
        <f t="shared" si="27"/>
        <v>0</v>
      </c>
      <c r="BH58" s="7">
        <v>430117</v>
      </c>
      <c r="BI58" s="7">
        <f t="shared" ref="BI58:BM58" si="87">ROUNDUP(U58,0)</f>
        <v>344626</v>
      </c>
      <c r="BJ58" s="7">
        <f t="shared" si="87"/>
        <v>290852</v>
      </c>
      <c r="BK58" s="7">
        <f t="shared" si="87"/>
        <v>186543</v>
      </c>
      <c r="BL58" s="7"/>
      <c r="BM58" s="7">
        <f t="shared" si="87"/>
        <v>0</v>
      </c>
      <c r="BN58" s="7">
        <f>ROUNDUP(E58*M58*1.18,0)</f>
        <v>0</v>
      </c>
      <c r="BO58" s="7">
        <f>ROUNDUP(E58*N58*1.18,0)</f>
        <v>0</v>
      </c>
      <c r="BP58" s="7">
        <f>ROUNDUP(E58*O58*1.18,0)</f>
        <v>77075</v>
      </c>
      <c r="BQ58" s="7">
        <f>ROUNDUP(E58*P58*1.18,0)</f>
        <v>195901</v>
      </c>
      <c r="BR58" s="7">
        <v>377061</v>
      </c>
      <c r="BS58" s="7"/>
      <c r="BT58" s="8">
        <f t="shared" si="32"/>
        <v>1902175</v>
      </c>
      <c r="BU58" s="7"/>
      <c r="BX58">
        <v>50.19</v>
      </c>
      <c r="BY58">
        <v>41.67</v>
      </c>
      <c r="BZ58">
        <v>33.94</v>
      </c>
      <c r="CA58">
        <v>21.77</v>
      </c>
      <c r="CB58">
        <v>9.06</v>
      </c>
      <c r="CC58">
        <v>0</v>
      </c>
      <c r="CD58">
        <v>0</v>
      </c>
      <c r="CE58">
        <v>0</v>
      </c>
      <c r="CF58">
        <v>8.99</v>
      </c>
      <c r="CG58">
        <v>22.86</v>
      </c>
      <c r="CH58">
        <v>37.17</v>
      </c>
    </row>
    <row r="59" spans="1:86" x14ac:dyDescent="0.3">
      <c r="A59" s="1">
        <f t="shared" si="82"/>
        <v>3570</v>
      </c>
      <c r="B59" s="1" t="s">
        <v>75</v>
      </c>
      <c r="C59" s="6" t="s">
        <v>15</v>
      </c>
      <c r="D59" s="6"/>
      <c r="E59" s="7">
        <v>6706.82</v>
      </c>
      <c r="F59" s="7">
        <v>7051.72</v>
      </c>
      <c r="G59" s="7">
        <v>34.630000000000003</v>
      </c>
      <c r="H59" s="7">
        <v>27.74</v>
      </c>
      <c r="I59" s="7">
        <v>23.4</v>
      </c>
      <c r="J59" s="7">
        <v>15</v>
      </c>
      <c r="K59" s="7">
        <v>6.24</v>
      </c>
      <c r="L59" s="7">
        <v>0</v>
      </c>
      <c r="M59" s="7">
        <v>0</v>
      </c>
      <c r="N59" s="7">
        <v>0</v>
      </c>
      <c r="O59" s="7">
        <v>6.19</v>
      </c>
      <c r="P59" s="7">
        <v>15.75</v>
      </c>
      <c r="Q59" s="7">
        <v>25.63</v>
      </c>
      <c r="R59" s="7">
        <v>32.82</v>
      </c>
      <c r="S59" s="8">
        <f t="shared" si="0"/>
        <v>187.39999999999998</v>
      </c>
      <c r="T59" s="9">
        <f t="shared" si="1"/>
        <v>274063.46999999997</v>
      </c>
      <c r="U59" s="9">
        <f t="shared" si="2"/>
        <v>219535.68</v>
      </c>
      <c r="V59" s="9">
        <f t="shared" si="3"/>
        <v>185188.71</v>
      </c>
      <c r="W59" s="9">
        <f t="shared" si="4"/>
        <v>118710.71</v>
      </c>
      <c r="X59" s="9">
        <f t="shared" si="5"/>
        <v>49383.66</v>
      </c>
      <c r="Y59" s="9">
        <f t="shared" si="6"/>
        <v>0</v>
      </c>
      <c r="Z59" s="9">
        <f t="shared" si="7"/>
        <v>0</v>
      </c>
      <c r="AA59" s="9">
        <f t="shared" si="8"/>
        <v>0</v>
      </c>
      <c r="AB59" s="9">
        <f t="shared" si="9"/>
        <v>51507.17</v>
      </c>
      <c r="AC59" s="9">
        <f t="shared" si="10"/>
        <v>131056.22</v>
      </c>
      <c r="AD59" s="9">
        <f t="shared" si="11"/>
        <v>213267.99</v>
      </c>
      <c r="AE59" s="9">
        <f t="shared" si="12"/>
        <v>273096.19</v>
      </c>
      <c r="AF59" s="8">
        <f t="shared" si="13"/>
        <v>1515809.7999999998</v>
      </c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8">
        <f t="shared" si="14"/>
        <v>0</v>
      </c>
      <c r="AU59" s="9">
        <f t="shared" si="15"/>
        <v>0</v>
      </c>
      <c r="AV59" s="9">
        <f t="shared" si="16"/>
        <v>0</v>
      </c>
      <c r="AW59" s="9">
        <f t="shared" si="17"/>
        <v>0</v>
      </c>
      <c r="AX59" s="9">
        <f t="shared" si="18"/>
        <v>0</v>
      </c>
      <c r="AY59" s="9">
        <f t="shared" si="19"/>
        <v>0</v>
      </c>
      <c r="AZ59" s="9">
        <f t="shared" si="20"/>
        <v>0</v>
      </c>
      <c r="BA59" s="9">
        <f t="shared" si="21"/>
        <v>0</v>
      </c>
      <c r="BB59" s="9">
        <f t="shared" si="22"/>
        <v>0</v>
      </c>
      <c r="BC59" s="9">
        <f t="shared" si="23"/>
        <v>0</v>
      </c>
      <c r="BD59" s="9">
        <f t="shared" si="24"/>
        <v>0</v>
      </c>
      <c r="BE59" s="9">
        <f t="shared" si="25"/>
        <v>0</v>
      </c>
      <c r="BF59" s="9">
        <f t="shared" si="26"/>
        <v>0</v>
      </c>
      <c r="BG59" s="8">
        <f t="shared" si="27"/>
        <v>0</v>
      </c>
      <c r="BH59" s="7">
        <v>222685</v>
      </c>
      <c r="BI59" s="7">
        <f t="shared" si="74"/>
        <v>308260</v>
      </c>
      <c r="BJ59" s="7">
        <f t="shared" si="75"/>
        <v>131975</v>
      </c>
      <c r="BK59" s="7">
        <f t="shared" si="76"/>
        <v>71733</v>
      </c>
      <c r="BL59" s="7"/>
      <c r="BM59" s="7">
        <f t="shared" si="77"/>
        <v>0</v>
      </c>
      <c r="BN59" s="7">
        <f t="shared" si="78"/>
        <v>0</v>
      </c>
      <c r="BO59" s="7">
        <f t="shared" si="79"/>
        <v>0</v>
      </c>
      <c r="BP59" s="7">
        <f t="shared" si="80"/>
        <v>49858</v>
      </c>
      <c r="BQ59" s="7">
        <f t="shared" si="81"/>
        <v>92990</v>
      </c>
      <c r="BR59" s="7">
        <v>220390</v>
      </c>
      <c r="BS59" s="7"/>
      <c r="BT59" s="8">
        <f t="shared" si="32"/>
        <v>1097891</v>
      </c>
      <c r="BU59" s="7"/>
      <c r="BX59">
        <v>25.58</v>
      </c>
      <c r="BY59">
        <v>35.409999999999997</v>
      </c>
      <c r="BZ59">
        <v>15.16</v>
      </c>
      <c r="CA59">
        <v>8.24</v>
      </c>
      <c r="CB59">
        <v>4.4800000000000004</v>
      </c>
      <c r="CC59">
        <v>0</v>
      </c>
      <c r="CD59">
        <v>0</v>
      </c>
      <c r="CE59">
        <v>0</v>
      </c>
      <c r="CF59">
        <v>6.3</v>
      </c>
      <c r="CG59">
        <v>11.75</v>
      </c>
      <c r="CH59">
        <v>22.92</v>
      </c>
    </row>
    <row r="60" spans="1:86" x14ac:dyDescent="0.3">
      <c r="A60" s="1">
        <f t="shared" si="82"/>
        <v>3571</v>
      </c>
      <c r="B60" s="1" t="s">
        <v>76</v>
      </c>
      <c r="C60" s="6" t="s">
        <v>15</v>
      </c>
      <c r="D60" s="6" t="s">
        <v>16</v>
      </c>
      <c r="E60" s="7">
        <v>5630.85</v>
      </c>
      <c r="F60" s="7">
        <v>5630.85</v>
      </c>
      <c r="G60" s="7">
        <v>37.9</v>
      </c>
      <c r="H60" s="7">
        <v>30.39</v>
      </c>
      <c r="I60" s="7">
        <v>25.68</v>
      </c>
      <c r="J60" s="7">
        <v>16.54</v>
      </c>
      <c r="K60" s="7">
        <v>6.94</v>
      </c>
      <c r="L60" s="7">
        <v>0</v>
      </c>
      <c r="M60" s="7">
        <v>0</v>
      </c>
      <c r="N60" s="7">
        <v>0</v>
      </c>
      <c r="O60" s="7">
        <v>6.88</v>
      </c>
      <c r="P60" s="7">
        <v>17.36</v>
      </c>
      <c r="Q60" s="7">
        <v>28.1</v>
      </c>
      <c r="R60" s="7">
        <v>35.93</v>
      </c>
      <c r="S60" s="8">
        <f t="shared" si="0"/>
        <v>205.72</v>
      </c>
      <c r="T60" s="9">
        <f>ROUND(E60*G60,2)</f>
        <v>213409.22</v>
      </c>
      <c r="U60" s="9">
        <f>ROUND(E60*H60,2)</f>
        <v>171121.53</v>
      </c>
      <c r="V60" s="9">
        <f>ROUND(E60*I60,2)</f>
        <v>144600.23000000001</v>
      </c>
      <c r="W60" s="9">
        <f>ROUND(E60*J60,2)</f>
        <v>93134.26</v>
      </c>
      <c r="X60" s="9">
        <f>ROUND(E60*K60,2)</f>
        <v>39078.1</v>
      </c>
      <c r="Y60" s="9">
        <f>ROUND(E60*L60,2)</f>
        <v>0</v>
      </c>
      <c r="Z60" s="9">
        <f>ROUND(F60*M60,2)</f>
        <v>0</v>
      </c>
      <c r="AA60" s="9">
        <f>ROUND(F60*N60,2)</f>
        <v>0</v>
      </c>
      <c r="AB60" s="9">
        <f>ROUND(F60*O60,2)</f>
        <v>38740.25</v>
      </c>
      <c r="AC60" s="9">
        <f>ROUND(F60*P60,2)</f>
        <v>97751.56</v>
      </c>
      <c r="AD60" s="9">
        <f>ROUND(F60*Q60,2)</f>
        <v>158226.89000000001</v>
      </c>
      <c r="AE60" s="9">
        <f>ROUND(F60*R60,2)</f>
        <v>202316.44</v>
      </c>
      <c r="AF60" s="8">
        <f t="shared" si="13"/>
        <v>1158378.48</v>
      </c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8">
        <f t="shared" si="14"/>
        <v>0</v>
      </c>
      <c r="AU60" s="9">
        <f t="shared" si="15"/>
        <v>0</v>
      </c>
      <c r="AV60" s="9">
        <f t="shared" si="16"/>
        <v>0</v>
      </c>
      <c r="AW60" s="9">
        <f t="shared" si="17"/>
        <v>0</v>
      </c>
      <c r="AX60" s="9">
        <f t="shared" si="18"/>
        <v>0</v>
      </c>
      <c r="AY60" s="9">
        <f t="shared" si="19"/>
        <v>0</v>
      </c>
      <c r="AZ60" s="9">
        <f t="shared" si="20"/>
        <v>0</v>
      </c>
      <c r="BA60" s="9">
        <f t="shared" si="21"/>
        <v>0</v>
      </c>
      <c r="BB60" s="9">
        <f t="shared" si="22"/>
        <v>0</v>
      </c>
      <c r="BC60" s="9">
        <f t="shared" si="23"/>
        <v>0</v>
      </c>
      <c r="BD60" s="9">
        <f t="shared" si="24"/>
        <v>0</v>
      </c>
      <c r="BE60" s="9">
        <f t="shared" si="25"/>
        <v>0</v>
      </c>
      <c r="BF60" s="9">
        <f t="shared" si="26"/>
        <v>0</v>
      </c>
      <c r="BG60" s="8">
        <f t="shared" si="27"/>
        <v>0</v>
      </c>
      <c r="BH60" s="7">
        <v>213410</v>
      </c>
      <c r="BI60" s="7">
        <f t="shared" ref="BI60:BM62" si="88">ROUNDUP(U60,0)</f>
        <v>171122</v>
      </c>
      <c r="BJ60" s="7">
        <f t="shared" si="88"/>
        <v>144601</v>
      </c>
      <c r="BK60" s="7">
        <f t="shared" si="88"/>
        <v>93135</v>
      </c>
      <c r="BL60" s="7"/>
      <c r="BM60" s="7">
        <f t="shared" si="88"/>
        <v>0</v>
      </c>
      <c r="BN60" s="7">
        <f>ROUNDUP(E60*M60,0)</f>
        <v>0</v>
      </c>
      <c r="BO60" s="7">
        <f>ROUNDUP(E60*N60,0)</f>
        <v>0</v>
      </c>
      <c r="BP60" s="7">
        <f>ROUNDUP(E60*O60,0)</f>
        <v>38741</v>
      </c>
      <c r="BQ60" s="7">
        <f>ROUNDUP(E60*P60,0)</f>
        <v>97752</v>
      </c>
      <c r="BR60" s="7">
        <v>197306</v>
      </c>
      <c r="BS60" s="7"/>
      <c r="BT60" s="8">
        <f t="shared" si="32"/>
        <v>956067</v>
      </c>
      <c r="BU60" s="7"/>
      <c r="BX60">
        <v>22.01</v>
      </c>
      <c r="BY60">
        <v>20.61</v>
      </c>
      <c r="BZ60">
        <v>13.95</v>
      </c>
      <c r="CA60">
        <v>8.0500000000000007</v>
      </c>
      <c r="CB60">
        <v>5.52</v>
      </c>
      <c r="CC60">
        <v>0</v>
      </c>
      <c r="CD60">
        <v>0</v>
      </c>
      <c r="CE60">
        <v>0</v>
      </c>
      <c r="CF60">
        <v>5.32</v>
      </c>
      <c r="CG60">
        <v>17</v>
      </c>
      <c r="CH60">
        <v>33.520000000000003</v>
      </c>
    </row>
    <row r="61" spans="1:86" x14ac:dyDescent="0.3">
      <c r="A61" s="1">
        <f t="shared" si="82"/>
        <v>3572</v>
      </c>
      <c r="B61" s="1" t="s">
        <v>77</v>
      </c>
      <c r="C61" s="6" t="s">
        <v>25</v>
      </c>
      <c r="D61" s="6" t="s">
        <v>16</v>
      </c>
      <c r="E61" s="7">
        <v>4339.49</v>
      </c>
      <c r="F61" s="7">
        <v>4558.55</v>
      </c>
      <c r="G61" s="7">
        <v>68.209999999999994</v>
      </c>
      <c r="H61" s="7">
        <v>54.74</v>
      </c>
      <c r="I61" s="7">
        <v>46.39</v>
      </c>
      <c r="J61" s="7">
        <v>30.05</v>
      </c>
      <c r="K61" s="7">
        <v>12.76</v>
      </c>
      <c r="L61" s="7">
        <v>0</v>
      </c>
      <c r="M61" s="7">
        <v>0</v>
      </c>
      <c r="N61" s="7">
        <v>0</v>
      </c>
      <c r="O61" s="7">
        <v>12.65</v>
      </c>
      <c r="P61" s="7">
        <v>31.53</v>
      </c>
      <c r="Q61" s="7">
        <v>50.7</v>
      </c>
      <c r="R61" s="7">
        <v>64.69</v>
      </c>
      <c r="S61" s="8">
        <f t="shared" si="0"/>
        <v>371.71999999999997</v>
      </c>
      <c r="T61" s="9">
        <f t="shared" si="1"/>
        <v>349276</v>
      </c>
      <c r="U61" s="9">
        <f t="shared" si="2"/>
        <v>280301.55</v>
      </c>
      <c r="V61" s="9">
        <f t="shared" si="3"/>
        <v>237544.55</v>
      </c>
      <c r="W61" s="9">
        <f t="shared" si="4"/>
        <v>153873.98000000001</v>
      </c>
      <c r="X61" s="9">
        <f t="shared" si="5"/>
        <v>65338.83</v>
      </c>
      <c r="Y61" s="9">
        <f t="shared" si="6"/>
        <v>0</v>
      </c>
      <c r="Z61" s="9">
        <f t="shared" si="7"/>
        <v>0</v>
      </c>
      <c r="AA61" s="9">
        <f t="shared" si="8"/>
        <v>0</v>
      </c>
      <c r="AB61" s="9">
        <f t="shared" si="9"/>
        <v>68045.48</v>
      </c>
      <c r="AC61" s="9">
        <f t="shared" si="10"/>
        <v>169602.68</v>
      </c>
      <c r="AD61" s="9">
        <f t="shared" si="11"/>
        <v>272719.81</v>
      </c>
      <c r="AE61" s="9">
        <f t="shared" si="12"/>
        <v>347973.27</v>
      </c>
      <c r="AF61" s="8">
        <f t="shared" si="13"/>
        <v>1944676.1500000001</v>
      </c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8">
        <f t="shared" si="14"/>
        <v>0</v>
      </c>
      <c r="AU61" s="9">
        <f t="shared" si="15"/>
        <v>0</v>
      </c>
      <c r="AV61" s="9">
        <f t="shared" si="16"/>
        <v>0</v>
      </c>
      <c r="AW61" s="9">
        <f t="shared" si="17"/>
        <v>0</v>
      </c>
      <c r="AX61" s="9">
        <f t="shared" si="18"/>
        <v>0</v>
      </c>
      <c r="AY61" s="9">
        <f t="shared" si="19"/>
        <v>0</v>
      </c>
      <c r="AZ61" s="9">
        <f t="shared" si="20"/>
        <v>0</v>
      </c>
      <c r="BA61" s="9">
        <f t="shared" si="21"/>
        <v>0</v>
      </c>
      <c r="BB61" s="9">
        <f t="shared" si="22"/>
        <v>0</v>
      </c>
      <c r="BC61" s="9">
        <f t="shared" si="23"/>
        <v>0</v>
      </c>
      <c r="BD61" s="9">
        <f t="shared" si="24"/>
        <v>0</v>
      </c>
      <c r="BE61" s="9">
        <f t="shared" si="25"/>
        <v>0</v>
      </c>
      <c r="BF61" s="9">
        <f t="shared" si="26"/>
        <v>0</v>
      </c>
      <c r="BG61" s="8">
        <f t="shared" si="27"/>
        <v>0</v>
      </c>
      <c r="BH61" s="7">
        <v>349276</v>
      </c>
      <c r="BI61" s="7">
        <f t="shared" si="88"/>
        <v>280302</v>
      </c>
      <c r="BJ61" s="7">
        <f t="shared" si="88"/>
        <v>237545</v>
      </c>
      <c r="BK61" s="7">
        <f t="shared" si="88"/>
        <v>153874</v>
      </c>
      <c r="BL61" s="7"/>
      <c r="BM61" s="7">
        <f t="shared" si="88"/>
        <v>0</v>
      </c>
      <c r="BN61" s="7">
        <f>ROUNDUP(E61*M61*1.18,0)</f>
        <v>0</v>
      </c>
      <c r="BO61" s="7">
        <f>ROUNDUP(E61*N61*1.18,0)</f>
        <v>0</v>
      </c>
      <c r="BP61" s="7">
        <f>ROUNDUP(E61*O61*1.18,0)</f>
        <v>64776</v>
      </c>
      <c r="BQ61" s="7">
        <f>ROUNDUP(E61*P61*1.18,0)</f>
        <v>161453</v>
      </c>
      <c r="BR61" s="7">
        <v>324954</v>
      </c>
      <c r="BS61" s="7"/>
      <c r="BT61" s="8">
        <f t="shared" si="32"/>
        <v>1572180</v>
      </c>
      <c r="BU61" s="7"/>
      <c r="BX61">
        <v>67.36</v>
      </c>
      <c r="BY61">
        <v>55.9</v>
      </c>
      <c r="BZ61">
        <v>45.54</v>
      </c>
      <c r="CA61">
        <v>29.22</v>
      </c>
      <c r="CB61">
        <v>12.18</v>
      </c>
      <c r="CC61">
        <v>0</v>
      </c>
      <c r="CD61">
        <v>0</v>
      </c>
      <c r="CE61">
        <v>0</v>
      </c>
      <c r="CF61">
        <v>12.07</v>
      </c>
      <c r="CG61">
        <v>30.68</v>
      </c>
      <c r="CH61">
        <v>49.87</v>
      </c>
    </row>
    <row r="62" spans="1:86" x14ac:dyDescent="0.3">
      <c r="A62" s="1">
        <f t="shared" si="82"/>
        <v>3573</v>
      </c>
      <c r="B62" s="1" t="s">
        <v>78</v>
      </c>
      <c r="C62" s="6" t="s">
        <v>25</v>
      </c>
      <c r="D62" s="6" t="s">
        <v>16</v>
      </c>
      <c r="E62" s="7">
        <v>4339.49</v>
      </c>
      <c r="F62" s="7">
        <v>4558.55</v>
      </c>
      <c r="G62" s="7">
        <v>47.25</v>
      </c>
      <c r="H62" s="7">
        <v>37.89</v>
      </c>
      <c r="I62" s="7">
        <v>32.01</v>
      </c>
      <c r="J62" s="7">
        <v>20.59</v>
      </c>
      <c r="K62" s="7">
        <v>8.6300000000000008</v>
      </c>
      <c r="L62" s="7">
        <v>0</v>
      </c>
      <c r="M62" s="7">
        <v>0</v>
      </c>
      <c r="N62" s="7">
        <v>0</v>
      </c>
      <c r="O62" s="7">
        <v>8.56</v>
      </c>
      <c r="P62" s="7">
        <v>21.62</v>
      </c>
      <c r="Q62" s="7">
        <v>35.03</v>
      </c>
      <c r="R62" s="7">
        <v>44.78</v>
      </c>
      <c r="S62" s="8">
        <f t="shared" si="0"/>
        <v>256.36</v>
      </c>
      <c r="T62" s="9">
        <f t="shared" si="1"/>
        <v>241948.26</v>
      </c>
      <c r="U62" s="9">
        <f t="shared" si="2"/>
        <v>194019.47</v>
      </c>
      <c r="V62" s="9">
        <f t="shared" si="3"/>
        <v>163910.35</v>
      </c>
      <c r="W62" s="9">
        <f t="shared" si="4"/>
        <v>105433.12</v>
      </c>
      <c r="X62" s="9">
        <f t="shared" si="5"/>
        <v>44190.76</v>
      </c>
      <c r="Y62" s="9">
        <f t="shared" si="6"/>
        <v>0</v>
      </c>
      <c r="Z62" s="9">
        <f t="shared" si="7"/>
        <v>0</v>
      </c>
      <c r="AA62" s="9">
        <f t="shared" si="8"/>
        <v>0</v>
      </c>
      <c r="AB62" s="9">
        <f t="shared" si="9"/>
        <v>46045</v>
      </c>
      <c r="AC62" s="9">
        <f t="shared" si="10"/>
        <v>116295.9</v>
      </c>
      <c r="AD62" s="9">
        <f t="shared" si="11"/>
        <v>188429.49</v>
      </c>
      <c r="AE62" s="9">
        <f t="shared" si="12"/>
        <v>240875.61</v>
      </c>
      <c r="AF62" s="8">
        <f t="shared" si="13"/>
        <v>1341147.96</v>
      </c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8">
        <f t="shared" si="14"/>
        <v>0</v>
      </c>
      <c r="AU62" s="9">
        <f t="shared" si="15"/>
        <v>0</v>
      </c>
      <c r="AV62" s="9">
        <f t="shared" si="16"/>
        <v>0</v>
      </c>
      <c r="AW62" s="9">
        <f t="shared" si="17"/>
        <v>0</v>
      </c>
      <c r="AX62" s="9">
        <f t="shared" si="18"/>
        <v>0</v>
      </c>
      <c r="AY62" s="9">
        <f t="shared" si="19"/>
        <v>0</v>
      </c>
      <c r="AZ62" s="9">
        <f t="shared" si="20"/>
        <v>0</v>
      </c>
      <c r="BA62" s="9">
        <f t="shared" si="21"/>
        <v>0</v>
      </c>
      <c r="BB62" s="9">
        <f t="shared" si="22"/>
        <v>0</v>
      </c>
      <c r="BC62" s="9">
        <f t="shared" si="23"/>
        <v>0</v>
      </c>
      <c r="BD62" s="9">
        <f t="shared" si="24"/>
        <v>0</v>
      </c>
      <c r="BE62" s="9">
        <f t="shared" si="25"/>
        <v>0</v>
      </c>
      <c r="BF62" s="9">
        <f t="shared" si="26"/>
        <v>0</v>
      </c>
      <c r="BG62" s="8">
        <f t="shared" si="27"/>
        <v>0</v>
      </c>
      <c r="BH62" s="7">
        <v>241949</v>
      </c>
      <c r="BI62" s="7">
        <f t="shared" si="88"/>
        <v>194020</v>
      </c>
      <c r="BJ62" s="7">
        <f t="shared" si="88"/>
        <v>163911</v>
      </c>
      <c r="BK62" s="7">
        <f t="shared" si="88"/>
        <v>105434</v>
      </c>
      <c r="BL62" s="7"/>
      <c r="BM62" s="7">
        <f t="shared" si="88"/>
        <v>0</v>
      </c>
      <c r="BN62" s="7">
        <f>ROUNDUP(E62*M62*1.18,0)</f>
        <v>0</v>
      </c>
      <c r="BO62" s="7">
        <f>ROUNDUP(E62*N62*1.18,0)</f>
        <v>0</v>
      </c>
      <c r="BP62" s="7">
        <f>ROUNDUP(E62*O62*1.18,0)</f>
        <v>43833</v>
      </c>
      <c r="BQ62" s="7">
        <f>ROUNDUP(E62*P62*1.18,0)</f>
        <v>110708</v>
      </c>
      <c r="BR62" s="7">
        <v>223566</v>
      </c>
      <c r="BS62" s="7"/>
      <c r="BT62" s="8">
        <f t="shared" si="32"/>
        <v>1083421</v>
      </c>
      <c r="BU62" s="7"/>
      <c r="BX62">
        <v>46.81</v>
      </c>
      <c r="BY62">
        <v>38.83</v>
      </c>
      <c r="BZ62">
        <v>31.57</v>
      </c>
      <c r="CA62">
        <v>20.170000000000002</v>
      </c>
      <c r="CB62">
        <v>8.33</v>
      </c>
      <c r="CC62">
        <v>0</v>
      </c>
      <c r="CD62">
        <v>0</v>
      </c>
      <c r="CE62">
        <v>0</v>
      </c>
      <c r="CF62">
        <v>8.26</v>
      </c>
      <c r="CG62">
        <v>21.18</v>
      </c>
      <c r="CH62">
        <v>34.6</v>
      </c>
    </row>
    <row r="63" spans="1:86" x14ac:dyDescent="0.3">
      <c r="A63" s="1">
        <f t="shared" si="82"/>
        <v>3574</v>
      </c>
      <c r="B63" s="1" t="s">
        <v>79</v>
      </c>
      <c r="C63" s="6" t="s">
        <v>15</v>
      </c>
      <c r="D63" s="6"/>
      <c r="E63" s="7">
        <v>5731.36</v>
      </c>
      <c r="F63" s="7">
        <v>6190.15</v>
      </c>
      <c r="G63" s="7">
        <v>65.313999999999993</v>
      </c>
      <c r="H63" s="7">
        <v>52.415999999999997</v>
      </c>
      <c r="I63" s="7">
        <v>44.432000000000002</v>
      </c>
      <c r="J63" s="7">
        <v>28.792999999999999</v>
      </c>
      <c r="K63" s="7">
        <v>12.234</v>
      </c>
      <c r="L63" s="7">
        <v>0</v>
      </c>
      <c r="M63" s="7">
        <v>0</v>
      </c>
      <c r="N63" s="7">
        <v>0</v>
      </c>
      <c r="O63" s="7">
        <v>12.124000000000001</v>
      </c>
      <c r="P63" s="7">
        <v>30.212</v>
      </c>
      <c r="Q63" s="7">
        <v>48.542999999999999</v>
      </c>
      <c r="R63" s="7">
        <v>61.942</v>
      </c>
      <c r="S63" s="8">
        <f t="shared" si="0"/>
        <v>356.01</v>
      </c>
      <c r="T63" s="9">
        <f t="shared" si="1"/>
        <v>441718.9</v>
      </c>
      <c r="U63" s="9">
        <f t="shared" si="2"/>
        <v>354489.66</v>
      </c>
      <c r="V63" s="9">
        <f t="shared" si="3"/>
        <v>300493.83</v>
      </c>
      <c r="W63" s="9">
        <f t="shared" si="4"/>
        <v>194727.2</v>
      </c>
      <c r="X63" s="9">
        <f t="shared" si="5"/>
        <v>82738.600000000006</v>
      </c>
      <c r="Y63" s="9">
        <f t="shared" si="6"/>
        <v>0</v>
      </c>
      <c r="Z63" s="9">
        <f t="shared" si="7"/>
        <v>0</v>
      </c>
      <c r="AA63" s="9">
        <f t="shared" si="8"/>
        <v>0</v>
      </c>
      <c r="AB63" s="9">
        <f t="shared" si="9"/>
        <v>88558.27</v>
      </c>
      <c r="AC63" s="9">
        <f t="shared" si="10"/>
        <v>220679.84</v>
      </c>
      <c r="AD63" s="9">
        <f t="shared" si="11"/>
        <v>354576.37</v>
      </c>
      <c r="AE63" s="9">
        <f t="shared" si="12"/>
        <v>452447.72</v>
      </c>
      <c r="AF63" s="8">
        <f t="shared" si="13"/>
        <v>2490430.3900000006</v>
      </c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8">
        <f t="shared" si="14"/>
        <v>0</v>
      </c>
      <c r="AU63" s="9">
        <f t="shared" si="15"/>
        <v>0</v>
      </c>
      <c r="AV63" s="9">
        <f t="shared" si="16"/>
        <v>0</v>
      </c>
      <c r="AW63" s="9">
        <f t="shared" si="17"/>
        <v>0</v>
      </c>
      <c r="AX63" s="9">
        <f t="shared" si="18"/>
        <v>0</v>
      </c>
      <c r="AY63" s="9">
        <f t="shared" si="19"/>
        <v>0</v>
      </c>
      <c r="AZ63" s="9">
        <f t="shared" si="20"/>
        <v>0</v>
      </c>
      <c r="BA63" s="9">
        <f t="shared" si="21"/>
        <v>0</v>
      </c>
      <c r="BB63" s="9">
        <f t="shared" si="22"/>
        <v>0</v>
      </c>
      <c r="BC63" s="9">
        <f t="shared" si="23"/>
        <v>0</v>
      </c>
      <c r="BD63" s="9">
        <f t="shared" si="24"/>
        <v>0</v>
      </c>
      <c r="BE63" s="9">
        <f t="shared" si="25"/>
        <v>0</v>
      </c>
      <c r="BF63" s="9">
        <f t="shared" si="26"/>
        <v>0</v>
      </c>
      <c r="BG63" s="8">
        <f t="shared" si="27"/>
        <v>0</v>
      </c>
      <c r="BH63" s="7">
        <v>637585</v>
      </c>
      <c r="BI63" s="7">
        <f t="shared" si="74"/>
        <v>456610</v>
      </c>
      <c r="BJ63" s="7">
        <f t="shared" si="75"/>
        <v>317971</v>
      </c>
      <c r="BK63" s="7">
        <f t="shared" si="76"/>
        <v>189405</v>
      </c>
      <c r="BL63" s="7"/>
      <c r="BM63" s="7">
        <f t="shared" si="77"/>
        <v>0</v>
      </c>
      <c r="BN63" s="7">
        <f t="shared" si="78"/>
        <v>0</v>
      </c>
      <c r="BO63" s="7">
        <f t="shared" si="79"/>
        <v>0</v>
      </c>
      <c r="BP63" s="7">
        <f t="shared" si="80"/>
        <v>127902</v>
      </c>
      <c r="BQ63" s="7">
        <f t="shared" si="81"/>
        <v>251259</v>
      </c>
      <c r="BR63" s="7">
        <v>488892</v>
      </c>
      <c r="BS63" s="7"/>
      <c r="BT63" s="8">
        <f t="shared" si="32"/>
        <v>2469624</v>
      </c>
      <c r="BU63" s="7"/>
      <c r="BX63">
        <v>62.542000000000002</v>
      </c>
      <c r="BY63">
        <v>61.378</v>
      </c>
      <c r="BZ63">
        <v>42.741999999999997</v>
      </c>
      <c r="CA63">
        <v>25.46</v>
      </c>
      <c r="CB63">
        <v>13.272</v>
      </c>
      <c r="CC63">
        <v>0</v>
      </c>
      <c r="CD63">
        <v>0</v>
      </c>
      <c r="CE63">
        <v>0</v>
      </c>
      <c r="CF63">
        <v>18.911999999999999</v>
      </c>
      <c r="CG63">
        <v>37.152000000000001</v>
      </c>
      <c r="CH63">
        <v>57.69</v>
      </c>
    </row>
    <row r="64" spans="1:86" x14ac:dyDescent="0.3">
      <c r="A64" s="1">
        <f t="shared" si="82"/>
        <v>3575</v>
      </c>
      <c r="B64" s="1" t="s">
        <v>80</v>
      </c>
      <c r="C64" s="6" t="s">
        <v>25</v>
      </c>
      <c r="D64" s="6"/>
      <c r="E64" s="7">
        <v>6606.75</v>
      </c>
      <c r="F64" s="7">
        <v>7109.25</v>
      </c>
      <c r="G64" s="7">
        <v>54.72</v>
      </c>
      <c r="H64" s="7">
        <v>43.85</v>
      </c>
      <c r="I64" s="7">
        <v>36.96</v>
      </c>
      <c r="J64" s="7">
        <v>23.67</v>
      </c>
      <c r="K64" s="7">
        <v>9.82</v>
      </c>
      <c r="L64" s="7">
        <v>0</v>
      </c>
      <c r="M64" s="7">
        <v>0</v>
      </c>
      <c r="N64" s="7">
        <v>0</v>
      </c>
      <c r="O64" s="7">
        <v>9.74</v>
      </c>
      <c r="P64" s="7">
        <v>24.85</v>
      </c>
      <c r="Q64" s="7">
        <v>40.5</v>
      </c>
      <c r="R64" s="7">
        <v>51.87</v>
      </c>
      <c r="S64" s="8">
        <f t="shared" si="0"/>
        <v>295.97999999999996</v>
      </c>
      <c r="T64" s="9">
        <f t="shared" si="1"/>
        <v>426595.2</v>
      </c>
      <c r="U64" s="9">
        <f t="shared" si="2"/>
        <v>341853.07</v>
      </c>
      <c r="V64" s="9">
        <f t="shared" si="3"/>
        <v>288138.87</v>
      </c>
      <c r="W64" s="9">
        <f t="shared" si="4"/>
        <v>184530.49</v>
      </c>
      <c r="X64" s="9">
        <f t="shared" si="5"/>
        <v>76556.38</v>
      </c>
      <c r="Y64" s="9">
        <f t="shared" si="6"/>
        <v>0</v>
      </c>
      <c r="Z64" s="9">
        <f t="shared" si="7"/>
        <v>0</v>
      </c>
      <c r="AA64" s="9">
        <f t="shared" si="8"/>
        <v>0</v>
      </c>
      <c r="AB64" s="9">
        <f t="shared" si="9"/>
        <v>81708.03</v>
      </c>
      <c r="AC64" s="9">
        <f t="shared" si="10"/>
        <v>208464.54</v>
      </c>
      <c r="AD64" s="9">
        <f t="shared" si="11"/>
        <v>339751.06</v>
      </c>
      <c r="AE64" s="9">
        <f t="shared" si="12"/>
        <v>435133.02</v>
      </c>
      <c r="AF64" s="8">
        <f t="shared" si="13"/>
        <v>2382730.66</v>
      </c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8">
        <f t="shared" si="14"/>
        <v>0</v>
      </c>
      <c r="AU64" s="9">
        <f t="shared" si="15"/>
        <v>0</v>
      </c>
      <c r="AV64" s="9">
        <f t="shared" si="16"/>
        <v>0</v>
      </c>
      <c r="AW64" s="9">
        <f t="shared" si="17"/>
        <v>0</v>
      </c>
      <c r="AX64" s="9">
        <f t="shared" si="18"/>
        <v>0</v>
      </c>
      <c r="AY64" s="9">
        <f t="shared" si="19"/>
        <v>0</v>
      </c>
      <c r="AZ64" s="9">
        <f t="shared" si="20"/>
        <v>0</v>
      </c>
      <c r="BA64" s="9">
        <f t="shared" si="21"/>
        <v>0</v>
      </c>
      <c r="BB64" s="9">
        <f t="shared" si="22"/>
        <v>0</v>
      </c>
      <c r="BC64" s="9">
        <f t="shared" si="23"/>
        <v>0</v>
      </c>
      <c r="BD64" s="9">
        <f t="shared" si="24"/>
        <v>0</v>
      </c>
      <c r="BE64" s="9">
        <f t="shared" si="25"/>
        <v>0</v>
      </c>
      <c r="BF64" s="9">
        <f t="shared" si="26"/>
        <v>0</v>
      </c>
      <c r="BG64" s="8">
        <f t="shared" si="27"/>
        <v>0</v>
      </c>
      <c r="BH64" s="7">
        <v>426596</v>
      </c>
      <c r="BI64" s="7">
        <f t="shared" ref="BI64:BM64" si="89">ROUNDUP(U64,0)</f>
        <v>341854</v>
      </c>
      <c r="BJ64" s="7">
        <f t="shared" si="89"/>
        <v>288139</v>
      </c>
      <c r="BK64" s="7">
        <f t="shared" si="89"/>
        <v>184531</v>
      </c>
      <c r="BL64" s="7"/>
      <c r="BM64" s="7">
        <f t="shared" si="89"/>
        <v>0</v>
      </c>
      <c r="BN64" s="7">
        <f>ROUNDUP(E64*M64*1.18,0)</f>
        <v>0</v>
      </c>
      <c r="BO64" s="7">
        <f>ROUNDUP(E64*N64*1.18,0)</f>
        <v>0</v>
      </c>
      <c r="BP64" s="7">
        <f>ROUNDUP(E64*O64*1.18,0)</f>
        <v>75933</v>
      </c>
      <c r="BQ64" s="7">
        <f>ROUNDUP(E64*P64*1.18,0)</f>
        <v>193730</v>
      </c>
      <c r="BR64" s="7">
        <v>392294</v>
      </c>
      <c r="BS64" s="7"/>
      <c r="BT64" s="8">
        <f t="shared" si="32"/>
        <v>1903077</v>
      </c>
      <c r="BU64" s="7"/>
      <c r="BX64">
        <v>52.37</v>
      </c>
      <c r="BY64">
        <v>43.46</v>
      </c>
      <c r="BZ64">
        <v>35.369999999999997</v>
      </c>
      <c r="CA64">
        <v>22.64</v>
      </c>
      <c r="CB64">
        <v>9.3800000000000008</v>
      </c>
      <c r="CC64">
        <v>0</v>
      </c>
      <c r="CD64">
        <v>0</v>
      </c>
      <c r="CE64">
        <v>0</v>
      </c>
      <c r="CF64">
        <v>9.31</v>
      </c>
      <c r="CG64">
        <v>23.78</v>
      </c>
      <c r="CH64">
        <v>38.76</v>
      </c>
    </row>
    <row r="65" spans="1:86" x14ac:dyDescent="0.3">
      <c r="A65" s="1">
        <f t="shared" si="82"/>
        <v>3576</v>
      </c>
      <c r="B65" s="1" t="s">
        <v>81</v>
      </c>
      <c r="C65" s="6"/>
      <c r="D65" s="6"/>
      <c r="E65" s="7">
        <v>6939.92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8">
        <f t="shared" si="0"/>
        <v>0</v>
      </c>
      <c r="T65" s="9">
        <f t="shared" si="1"/>
        <v>0</v>
      </c>
      <c r="U65" s="9">
        <f t="shared" si="2"/>
        <v>0</v>
      </c>
      <c r="V65" s="9">
        <f t="shared" si="3"/>
        <v>0</v>
      </c>
      <c r="W65" s="9">
        <f t="shared" si="4"/>
        <v>0</v>
      </c>
      <c r="X65" s="9">
        <f t="shared" si="5"/>
        <v>0</v>
      </c>
      <c r="Y65" s="9">
        <f t="shared" si="6"/>
        <v>0</v>
      </c>
      <c r="Z65" s="9">
        <f t="shared" si="7"/>
        <v>0</v>
      </c>
      <c r="AA65" s="9">
        <f t="shared" si="8"/>
        <v>0</v>
      </c>
      <c r="AB65" s="9">
        <f t="shared" si="9"/>
        <v>0</v>
      </c>
      <c r="AC65" s="9">
        <f t="shared" si="10"/>
        <v>0</v>
      </c>
      <c r="AD65" s="9">
        <f t="shared" si="11"/>
        <v>0</v>
      </c>
      <c r="AE65" s="9">
        <f t="shared" si="12"/>
        <v>0</v>
      </c>
      <c r="AF65" s="8">
        <f t="shared" si="13"/>
        <v>0</v>
      </c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8">
        <f t="shared" si="14"/>
        <v>0</v>
      </c>
      <c r="AU65" s="9">
        <f t="shared" si="15"/>
        <v>0</v>
      </c>
      <c r="AV65" s="9">
        <f t="shared" si="16"/>
        <v>0</v>
      </c>
      <c r="AW65" s="9">
        <f t="shared" si="17"/>
        <v>0</v>
      </c>
      <c r="AX65" s="9">
        <f t="shared" si="18"/>
        <v>0</v>
      </c>
      <c r="AY65" s="9">
        <f t="shared" si="19"/>
        <v>0</v>
      </c>
      <c r="AZ65" s="9">
        <f t="shared" si="20"/>
        <v>0</v>
      </c>
      <c r="BA65" s="9">
        <f t="shared" si="21"/>
        <v>0</v>
      </c>
      <c r="BB65" s="9">
        <f t="shared" si="22"/>
        <v>0</v>
      </c>
      <c r="BC65" s="9">
        <f t="shared" si="23"/>
        <v>0</v>
      </c>
      <c r="BD65" s="9">
        <f t="shared" si="24"/>
        <v>0</v>
      </c>
      <c r="BE65" s="9">
        <f t="shared" si="25"/>
        <v>0</v>
      </c>
      <c r="BF65" s="9">
        <f t="shared" si="26"/>
        <v>0</v>
      </c>
      <c r="BG65" s="8">
        <f t="shared" si="27"/>
        <v>0</v>
      </c>
      <c r="BH65" s="7">
        <v>462540</v>
      </c>
      <c r="BI65" s="7">
        <f t="shared" si="74"/>
        <v>362753</v>
      </c>
      <c r="BJ65" s="7">
        <f t="shared" si="75"/>
        <v>224029</v>
      </c>
      <c r="BK65" s="7">
        <f t="shared" si="76"/>
        <v>128454</v>
      </c>
      <c r="BL65" s="7"/>
      <c r="BM65" s="7">
        <f t="shared" si="77"/>
        <v>0</v>
      </c>
      <c r="BN65" s="7">
        <f t="shared" si="78"/>
        <v>0</v>
      </c>
      <c r="BO65" s="7">
        <f t="shared" si="79"/>
        <v>0</v>
      </c>
      <c r="BP65" s="7">
        <f t="shared" si="80"/>
        <v>78779</v>
      </c>
      <c r="BQ65" s="7">
        <f t="shared" si="81"/>
        <v>124065</v>
      </c>
      <c r="BR65" s="7">
        <v>388499</v>
      </c>
      <c r="BS65" s="7"/>
      <c r="BT65" s="8">
        <f t="shared" si="32"/>
        <v>1769119</v>
      </c>
      <c r="BU65" s="7"/>
      <c r="BX65">
        <v>40.94</v>
      </c>
      <c r="BY65">
        <v>40.270000000000003</v>
      </c>
      <c r="BZ65">
        <v>24.87</v>
      </c>
      <c r="CA65">
        <v>14.26</v>
      </c>
      <c r="CB65">
        <v>6.91</v>
      </c>
      <c r="CC65">
        <v>0</v>
      </c>
      <c r="CD65">
        <v>0</v>
      </c>
      <c r="CE65">
        <v>0</v>
      </c>
      <c r="CF65">
        <v>9.6199999999999992</v>
      </c>
      <c r="CG65">
        <v>15.15</v>
      </c>
      <c r="CH65">
        <v>39.840000000000003</v>
      </c>
    </row>
    <row r="66" spans="1:86" x14ac:dyDescent="0.3">
      <c r="A66" s="1">
        <f t="shared" si="82"/>
        <v>3577</v>
      </c>
      <c r="B66" s="1" t="s">
        <v>82</v>
      </c>
      <c r="C66" s="6"/>
      <c r="D66" s="6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8">
        <f t="shared" si="0"/>
        <v>0</v>
      </c>
      <c r="T66" s="9">
        <f t="shared" si="1"/>
        <v>0</v>
      </c>
      <c r="U66" s="9">
        <f t="shared" si="2"/>
        <v>0</v>
      </c>
      <c r="V66" s="9">
        <f t="shared" si="3"/>
        <v>0</v>
      </c>
      <c r="W66" s="9">
        <f t="shared" si="4"/>
        <v>0</v>
      </c>
      <c r="X66" s="9">
        <f t="shared" si="5"/>
        <v>0</v>
      </c>
      <c r="Y66" s="9">
        <f t="shared" si="6"/>
        <v>0</v>
      </c>
      <c r="Z66" s="9">
        <f t="shared" si="7"/>
        <v>0</v>
      </c>
      <c r="AA66" s="9">
        <f t="shared" si="8"/>
        <v>0</v>
      </c>
      <c r="AB66" s="9">
        <f t="shared" si="9"/>
        <v>0</v>
      </c>
      <c r="AC66" s="9">
        <f t="shared" si="10"/>
        <v>0</v>
      </c>
      <c r="AD66" s="9">
        <f t="shared" si="11"/>
        <v>0</v>
      </c>
      <c r="AE66" s="9">
        <f t="shared" si="12"/>
        <v>0</v>
      </c>
      <c r="AF66" s="8">
        <f t="shared" si="13"/>
        <v>0</v>
      </c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8">
        <f t="shared" si="14"/>
        <v>0</v>
      </c>
      <c r="AU66" s="9">
        <f t="shared" si="15"/>
        <v>0</v>
      </c>
      <c r="AV66" s="9">
        <f t="shared" si="16"/>
        <v>0</v>
      </c>
      <c r="AW66" s="9">
        <f t="shared" si="17"/>
        <v>0</v>
      </c>
      <c r="AX66" s="9">
        <f t="shared" si="18"/>
        <v>0</v>
      </c>
      <c r="AY66" s="9">
        <f t="shared" si="19"/>
        <v>0</v>
      </c>
      <c r="AZ66" s="9">
        <f t="shared" si="20"/>
        <v>0</v>
      </c>
      <c r="BA66" s="9">
        <f t="shared" si="21"/>
        <v>0</v>
      </c>
      <c r="BB66" s="9">
        <f t="shared" si="22"/>
        <v>0</v>
      </c>
      <c r="BC66" s="9">
        <f t="shared" si="23"/>
        <v>0</v>
      </c>
      <c r="BD66" s="9">
        <f t="shared" si="24"/>
        <v>0</v>
      </c>
      <c r="BE66" s="9">
        <f t="shared" si="25"/>
        <v>0</v>
      </c>
      <c r="BF66" s="9">
        <f t="shared" si="26"/>
        <v>0</v>
      </c>
      <c r="BG66" s="8">
        <f t="shared" si="27"/>
        <v>0</v>
      </c>
      <c r="BH66" s="7">
        <v>0</v>
      </c>
      <c r="BI66" s="7">
        <f t="shared" si="74"/>
        <v>0</v>
      </c>
      <c r="BJ66" s="7">
        <f t="shared" si="75"/>
        <v>0</v>
      </c>
      <c r="BK66" s="7">
        <f t="shared" si="76"/>
        <v>0</v>
      </c>
      <c r="BL66" s="7"/>
      <c r="BM66" s="7">
        <f t="shared" si="77"/>
        <v>0</v>
      </c>
      <c r="BN66" s="7">
        <f t="shared" si="78"/>
        <v>0</v>
      </c>
      <c r="BO66" s="7">
        <f t="shared" si="79"/>
        <v>0</v>
      </c>
      <c r="BP66" s="7">
        <f t="shared" si="80"/>
        <v>0</v>
      </c>
      <c r="BQ66" s="7">
        <f t="shared" si="81"/>
        <v>0</v>
      </c>
      <c r="BR66" s="7">
        <f t="shared" ref="BR66" si="90">ROUND(CH66*E66*1.18,0)</f>
        <v>0</v>
      </c>
      <c r="BS66" s="7"/>
      <c r="BT66" s="8">
        <f t="shared" si="32"/>
        <v>0</v>
      </c>
      <c r="BU66" s="7">
        <f>SUM(BT39:BT66)</f>
        <v>44069514</v>
      </c>
    </row>
    <row r="67" spans="1:86" x14ac:dyDescent="0.3">
      <c r="A67" s="1"/>
      <c r="B67" s="1"/>
      <c r="C67" s="6"/>
      <c r="D67" s="6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8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8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8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8"/>
      <c r="BH67" s="15">
        <f>SUM(BH39:BH66)</f>
        <v>10395914</v>
      </c>
      <c r="BI67" s="15">
        <f t="shared" ref="BI67:BR67" si="91">SUM(BI39:BI66)</f>
        <v>8705309</v>
      </c>
      <c r="BJ67" s="15">
        <f t="shared" si="91"/>
        <v>6393889</v>
      </c>
      <c r="BK67" s="15">
        <f t="shared" si="91"/>
        <v>4009345</v>
      </c>
      <c r="BL67" s="15">
        <f t="shared" si="91"/>
        <v>0</v>
      </c>
      <c r="BM67" s="15">
        <f t="shared" si="91"/>
        <v>0</v>
      </c>
      <c r="BN67" s="15">
        <f t="shared" si="91"/>
        <v>0</v>
      </c>
      <c r="BO67" s="15">
        <f t="shared" si="91"/>
        <v>0</v>
      </c>
      <c r="BP67" s="15">
        <f t="shared" si="91"/>
        <v>1816548</v>
      </c>
      <c r="BQ67" s="15">
        <f t="shared" si="91"/>
        <v>4400459</v>
      </c>
      <c r="BR67" s="15">
        <f t="shared" si="91"/>
        <v>8348050</v>
      </c>
      <c r="BS67" s="15">
        <f>SUM(BS39:BS66)</f>
        <v>0</v>
      </c>
      <c r="BT67" s="8"/>
      <c r="BU67" s="7"/>
    </row>
    <row r="68" spans="1:86" x14ac:dyDescent="0.3">
      <c r="A68" s="1">
        <v>35100</v>
      </c>
      <c r="B68" s="1" t="s">
        <v>83</v>
      </c>
      <c r="C68" s="6"/>
      <c r="D68" s="6"/>
      <c r="E68" s="7">
        <v>4322.01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8">
        <f t="shared" si="0"/>
        <v>0</v>
      </c>
      <c r="T68" s="9">
        <f t="shared" si="1"/>
        <v>0</v>
      </c>
      <c r="U68" s="9">
        <f t="shared" si="2"/>
        <v>0</v>
      </c>
      <c r="V68" s="9">
        <f t="shared" si="3"/>
        <v>0</v>
      </c>
      <c r="W68" s="9">
        <f t="shared" si="4"/>
        <v>0</v>
      </c>
      <c r="X68" s="9">
        <f t="shared" si="5"/>
        <v>0</v>
      </c>
      <c r="Y68" s="9">
        <f t="shared" si="6"/>
        <v>0</v>
      </c>
      <c r="Z68" s="9">
        <f t="shared" si="7"/>
        <v>0</v>
      </c>
      <c r="AA68" s="9">
        <f t="shared" si="8"/>
        <v>0</v>
      </c>
      <c r="AB68" s="9">
        <f t="shared" si="9"/>
        <v>0</v>
      </c>
      <c r="AC68" s="9">
        <f t="shared" si="10"/>
        <v>0</v>
      </c>
      <c r="AD68" s="9">
        <f t="shared" si="11"/>
        <v>0</v>
      </c>
      <c r="AE68" s="9">
        <f t="shared" si="12"/>
        <v>0</v>
      </c>
      <c r="AF68" s="8">
        <f t="shared" si="13"/>
        <v>0</v>
      </c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8">
        <f t="shared" si="14"/>
        <v>0</v>
      </c>
      <c r="AU68" s="9">
        <f t="shared" si="15"/>
        <v>0</v>
      </c>
      <c r="AV68" s="9">
        <f t="shared" si="16"/>
        <v>0</v>
      </c>
      <c r="AW68" s="9">
        <f t="shared" si="17"/>
        <v>0</v>
      </c>
      <c r="AX68" s="9">
        <f t="shared" si="18"/>
        <v>0</v>
      </c>
      <c r="AY68" s="9">
        <f t="shared" si="19"/>
        <v>0</v>
      </c>
      <c r="AZ68" s="9">
        <f t="shared" si="20"/>
        <v>0</v>
      </c>
      <c r="BA68" s="9">
        <f t="shared" si="21"/>
        <v>0</v>
      </c>
      <c r="BB68" s="9">
        <f t="shared" si="22"/>
        <v>0</v>
      </c>
      <c r="BC68" s="9">
        <f t="shared" si="23"/>
        <v>0</v>
      </c>
      <c r="BD68" s="9">
        <f t="shared" si="24"/>
        <v>0</v>
      </c>
      <c r="BE68" s="9">
        <f t="shared" si="25"/>
        <v>0</v>
      </c>
      <c r="BF68" s="9">
        <f t="shared" si="26"/>
        <v>0</v>
      </c>
      <c r="BG68" s="8">
        <f t="shared" si="27"/>
        <v>0</v>
      </c>
      <c r="BH68" s="7">
        <v>432783</v>
      </c>
      <c r="BI68" s="7">
        <v>345676</v>
      </c>
      <c r="BJ68" s="7">
        <v>288352</v>
      </c>
      <c r="BK68" s="7">
        <v>181150</v>
      </c>
      <c r="BL68" s="7">
        <v>71705</v>
      </c>
      <c r="BM68" s="7"/>
      <c r="BN68" s="7"/>
      <c r="BO68" s="7"/>
      <c r="BP68" s="7">
        <v>74534</v>
      </c>
      <c r="BQ68" s="7">
        <v>198829</v>
      </c>
      <c r="BR68" s="7">
        <v>332128</v>
      </c>
      <c r="BS68" s="7">
        <f>427601-73782-90</f>
        <v>353729</v>
      </c>
      <c r="BT68" s="8">
        <f t="shared" si="32"/>
        <v>2278886</v>
      </c>
      <c r="BU68" s="7"/>
      <c r="BX68">
        <v>108.84</v>
      </c>
      <c r="BY68">
        <v>90.135000000000005</v>
      </c>
      <c r="BZ68">
        <v>72.789000000000001</v>
      </c>
      <c r="CA68">
        <v>45.976999999999997</v>
      </c>
      <c r="CB68">
        <v>18.427</v>
      </c>
      <c r="CC68">
        <v>0</v>
      </c>
      <c r="CD68">
        <v>0</v>
      </c>
      <c r="CE68">
        <v>0</v>
      </c>
      <c r="CF68">
        <v>45.2</v>
      </c>
    </row>
    <row r="69" spans="1:86" x14ac:dyDescent="0.3">
      <c r="A69" s="1">
        <v>35101</v>
      </c>
      <c r="B69" s="1" t="s">
        <v>84</v>
      </c>
      <c r="C69" s="6"/>
      <c r="D69" s="6"/>
      <c r="E69" s="7">
        <v>4322.01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8">
        <f t="shared" ref="S69:S70" si="92">SUM(G69:R69)</f>
        <v>0</v>
      </c>
      <c r="T69" s="9">
        <f t="shared" si="1"/>
        <v>0</v>
      </c>
      <c r="U69" s="9">
        <f t="shared" si="2"/>
        <v>0</v>
      </c>
      <c r="V69" s="9">
        <f t="shared" si="3"/>
        <v>0</v>
      </c>
      <c r="W69" s="9">
        <f t="shared" si="4"/>
        <v>0</v>
      </c>
      <c r="X69" s="9">
        <f t="shared" si="5"/>
        <v>0</v>
      </c>
      <c r="Y69" s="9">
        <f t="shared" si="6"/>
        <v>0</v>
      </c>
      <c r="Z69" s="9">
        <f t="shared" si="7"/>
        <v>0</v>
      </c>
      <c r="AA69" s="9">
        <f t="shared" si="8"/>
        <v>0</v>
      </c>
      <c r="AB69" s="9">
        <f t="shared" si="9"/>
        <v>0</v>
      </c>
      <c r="AC69" s="9">
        <f t="shared" si="10"/>
        <v>0</v>
      </c>
      <c r="AD69" s="9">
        <f t="shared" si="11"/>
        <v>0</v>
      </c>
      <c r="AE69" s="9">
        <f t="shared" si="12"/>
        <v>0</v>
      </c>
      <c r="AF69" s="8">
        <f t="shared" si="13"/>
        <v>0</v>
      </c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8">
        <f t="shared" si="14"/>
        <v>0</v>
      </c>
      <c r="AU69" s="9">
        <f t="shared" si="15"/>
        <v>0</v>
      </c>
      <c r="AV69" s="9">
        <f t="shared" si="16"/>
        <v>0</v>
      </c>
      <c r="AW69" s="9">
        <f t="shared" si="17"/>
        <v>0</v>
      </c>
      <c r="AX69" s="9">
        <f t="shared" si="18"/>
        <v>0</v>
      </c>
      <c r="AY69" s="9">
        <f t="shared" si="19"/>
        <v>0</v>
      </c>
      <c r="AZ69" s="9">
        <f t="shared" si="20"/>
        <v>0</v>
      </c>
      <c r="BA69" s="9">
        <f t="shared" si="21"/>
        <v>0</v>
      </c>
      <c r="BB69" s="9">
        <f t="shared" si="22"/>
        <v>0</v>
      </c>
      <c r="BC69" s="9">
        <f t="shared" si="23"/>
        <v>0</v>
      </c>
      <c r="BD69" s="9">
        <f t="shared" si="24"/>
        <v>0</v>
      </c>
      <c r="BE69" s="9">
        <f t="shared" si="25"/>
        <v>0</v>
      </c>
      <c r="BF69" s="9">
        <f t="shared" si="26"/>
        <v>0</v>
      </c>
      <c r="BG69" s="8">
        <f t="shared" si="27"/>
        <v>0</v>
      </c>
      <c r="BH69" s="7">
        <v>91050</v>
      </c>
      <c r="BI69" s="7">
        <v>93237</v>
      </c>
      <c r="BJ69" s="7">
        <v>56633</v>
      </c>
      <c r="BK69" s="7">
        <v>27432</v>
      </c>
      <c r="BL69" s="7">
        <v>8079</v>
      </c>
      <c r="BM69" s="7">
        <v>0</v>
      </c>
      <c r="BN69" s="7">
        <v>0</v>
      </c>
      <c r="BO69" s="7">
        <v>0</v>
      </c>
      <c r="BP69" s="7">
        <v>12776</v>
      </c>
      <c r="BQ69" s="7">
        <v>32666</v>
      </c>
      <c r="BR69" s="7">
        <v>54545</v>
      </c>
      <c r="BS69" s="7">
        <f>108324+90000</f>
        <v>198324</v>
      </c>
      <c r="BT69" s="8">
        <f t="shared" si="32"/>
        <v>574742</v>
      </c>
      <c r="BU69" s="7"/>
      <c r="BX69">
        <v>10.82</v>
      </c>
      <c r="BY69">
        <v>11.08</v>
      </c>
      <c r="BZ69">
        <v>6.73</v>
      </c>
      <c r="CA69">
        <v>3.26</v>
      </c>
      <c r="CB69">
        <v>0.96</v>
      </c>
      <c r="CC69">
        <v>0</v>
      </c>
      <c r="CD69">
        <v>0</v>
      </c>
      <c r="CE69">
        <v>0</v>
      </c>
      <c r="CF69">
        <v>1.67</v>
      </c>
      <c r="CG69">
        <v>4.2699999999999996</v>
      </c>
      <c r="CH69">
        <v>7.13</v>
      </c>
    </row>
    <row r="70" spans="1:86" x14ac:dyDescent="0.3">
      <c r="A70" s="1">
        <v>35102</v>
      </c>
      <c r="B70" s="1" t="s">
        <v>85</v>
      </c>
      <c r="C70" s="6" t="s">
        <v>15</v>
      </c>
      <c r="D70" s="6"/>
      <c r="E70" s="7">
        <v>7262.36</v>
      </c>
      <c r="F70" s="7">
        <v>7639.75</v>
      </c>
      <c r="G70" s="7">
        <v>40.520000000000003</v>
      </c>
      <c r="H70" s="7">
        <v>32.44</v>
      </c>
      <c r="I70" s="7">
        <v>27.24</v>
      </c>
      <c r="J70" s="7">
        <v>17.36</v>
      </c>
      <c r="K70" s="7">
        <v>7.08</v>
      </c>
      <c r="L70" s="7">
        <v>0</v>
      </c>
      <c r="M70" s="7">
        <v>0</v>
      </c>
      <c r="N70" s="7">
        <v>0</v>
      </c>
      <c r="O70" s="7">
        <v>7.05</v>
      </c>
      <c r="P70" s="7">
        <v>18.22</v>
      </c>
      <c r="Q70" s="7">
        <v>29.94</v>
      </c>
      <c r="R70" s="7">
        <v>38.369999999999997</v>
      </c>
      <c r="S70" s="8">
        <f t="shared" si="92"/>
        <v>218.22</v>
      </c>
      <c r="T70" s="9">
        <f t="shared" ref="T70" si="93">ROUND(E70*G70*1.18,2)</f>
        <v>347239.58</v>
      </c>
      <c r="U70" s="9">
        <f t="shared" ref="U70" si="94">ROUND(E70*H70*1.18,2)</f>
        <v>277997.33</v>
      </c>
      <c r="V70" s="9">
        <f t="shared" ref="V70" si="95">ROUND(E70*I70*1.18,2)</f>
        <v>233435.49</v>
      </c>
      <c r="W70" s="9">
        <f t="shared" ref="W70" si="96">ROUND(E70*J70*1.18,2)</f>
        <v>148767.99</v>
      </c>
      <c r="X70" s="9">
        <f t="shared" ref="X70" si="97">ROUND(E70*K70*1.18,2)</f>
        <v>60672.66</v>
      </c>
      <c r="Y70" s="9">
        <f t="shared" ref="Y70:Z70" si="98">ROUND(E70*L70*1.18,2)</f>
        <v>0</v>
      </c>
      <c r="Z70" s="9">
        <f t="shared" si="98"/>
        <v>0</v>
      </c>
      <c r="AA70" s="9">
        <f t="shared" ref="AA70" si="99">ROUND(F70*N70*1.18,2)</f>
        <v>0</v>
      </c>
      <c r="AB70" s="9">
        <f t="shared" ref="AB70" si="100">ROUND(F70*O70*1.18,2)</f>
        <v>63555.08</v>
      </c>
      <c r="AC70" s="9">
        <f t="shared" ref="AC70" si="101">ROUND(F70*P70*1.18,2)</f>
        <v>164251.57</v>
      </c>
      <c r="AD70" s="9">
        <f t="shared" ref="AD70" si="102">ROUND(F70*Q70*1.18,2)</f>
        <v>269906.26</v>
      </c>
      <c r="AE70" s="9">
        <f t="shared" ref="AE70" si="103">ROUND(F70*R70*1.18,2)</f>
        <v>345901.9</v>
      </c>
      <c r="AF70" s="8">
        <f t="shared" ref="AF70" si="104">SUM(T70:AE70)</f>
        <v>1911727.8600000003</v>
      </c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8">
        <f t="shared" ref="AT70" si="105">SUM(AH70:AS70)</f>
        <v>0</v>
      </c>
      <c r="AU70" s="9">
        <f t="shared" ref="AU70" si="106">ROUND(E70*AH70,2)</f>
        <v>0</v>
      </c>
      <c r="AV70" s="9">
        <f t="shared" ref="AV70" si="107">ROUND(E70*AI70,2)</f>
        <v>0</v>
      </c>
      <c r="AW70" s="9">
        <f t="shared" ref="AW70" si="108">ROUND(E70*AJ70,2)</f>
        <v>0</v>
      </c>
      <c r="AX70" s="9">
        <f t="shared" ref="AX70" si="109">ROUND(E70*AK70,2)</f>
        <v>0</v>
      </c>
      <c r="AY70" s="9">
        <f t="shared" ref="AY70" si="110">ROUND(E70*AL70,2)</f>
        <v>0</v>
      </c>
      <c r="AZ70" s="9">
        <f t="shared" ref="AZ70:BA70" si="111">ROUND(E70*AM70,2)</f>
        <v>0</v>
      </c>
      <c r="BA70" s="9">
        <f t="shared" si="111"/>
        <v>0</v>
      </c>
      <c r="BB70" s="9">
        <f t="shared" ref="BB70" si="112">ROUND(F70*AO70,2)</f>
        <v>0</v>
      </c>
      <c r="BC70" s="9">
        <f t="shared" ref="BC70" si="113">ROUND(F70*AP70,2)</f>
        <v>0</v>
      </c>
      <c r="BD70" s="9">
        <f t="shared" ref="BD70" si="114">ROUND(F70*AQ70,2)</f>
        <v>0</v>
      </c>
      <c r="BE70" s="9">
        <f t="shared" ref="BE70" si="115">ROUND(F70*AR70,2)</f>
        <v>0</v>
      </c>
      <c r="BF70" s="9">
        <f t="shared" ref="BF70" si="116">ROUND(F70*AS70,2)</f>
        <v>0</v>
      </c>
      <c r="BG70" s="8">
        <f t="shared" ref="BG70" si="117">SUM(AU70:BF70)</f>
        <v>0</v>
      </c>
      <c r="BH70" s="7">
        <f>ROUND(T70,0)</f>
        <v>347240</v>
      </c>
      <c r="BI70" s="7">
        <f t="shared" ref="BI70:BR70" si="118">ROUND(U70,0)</f>
        <v>277997</v>
      </c>
      <c r="BJ70" s="7">
        <f t="shared" si="118"/>
        <v>233435</v>
      </c>
      <c r="BK70" s="7">
        <f t="shared" si="118"/>
        <v>148768</v>
      </c>
      <c r="BL70" s="7">
        <f t="shared" si="118"/>
        <v>60673</v>
      </c>
      <c r="BM70" s="7">
        <f t="shared" si="118"/>
        <v>0</v>
      </c>
      <c r="BN70" s="7">
        <f t="shared" si="118"/>
        <v>0</v>
      </c>
      <c r="BO70" s="7">
        <f t="shared" si="118"/>
        <v>0</v>
      </c>
      <c r="BP70" s="7">
        <f t="shared" si="118"/>
        <v>63555</v>
      </c>
      <c r="BQ70" s="7">
        <f t="shared" si="118"/>
        <v>164252</v>
      </c>
      <c r="BR70" s="7">
        <f t="shared" si="118"/>
        <v>269906</v>
      </c>
      <c r="BS70" s="7">
        <f>ROUND(AE70,0)+88425</f>
        <v>434327</v>
      </c>
      <c r="BT70" s="8">
        <f t="shared" ref="BT70" si="119">SUM(BH70:BS70)</f>
        <v>2000153</v>
      </c>
      <c r="BU70" s="7">
        <f>SUM(BT68:BT70)</f>
        <v>4853781</v>
      </c>
      <c r="BX70">
        <v>24.33</v>
      </c>
      <c r="BY70">
        <v>20.28</v>
      </c>
      <c r="BZ70">
        <v>15</v>
      </c>
      <c r="CA70">
        <v>7.44</v>
      </c>
      <c r="CB70">
        <v>4.3570000000000002</v>
      </c>
      <c r="CC70">
        <v>0</v>
      </c>
      <c r="CD70">
        <v>0</v>
      </c>
      <c r="CE70">
        <v>0</v>
      </c>
      <c r="CF70">
        <v>4.9169999999999998</v>
      </c>
      <c r="CG70">
        <v>8.0500000000000007</v>
      </c>
      <c r="CH70">
        <v>12.574999999999999</v>
      </c>
    </row>
    <row r="71" spans="1:86" x14ac:dyDescent="0.3">
      <c r="BH71" s="18">
        <f>SUM(BH68:BH70)</f>
        <v>871073</v>
      </c>
      <c r="BI71" s="18">
        <f t="shared" ref="BI71:BS71" si="120">SUM(BI68:BI70)</f>
        <v>716910</v>
      </c>
      <c r="BJ71" s="18">
        <f t="shared" si="120"/>
        <v>578420</v>
      </c>
      <c r="BK71" s="18">
        <f t="shared" si="120"/>
        <v>357350</v>
      </c>
      <c r="BL71" s="18">
        <f t="shared" si="120"/>
        <v>140457</v>
      </c>
      <c r="BM71" s="18">
        <f t="shared" si="120"/>
        <v>0</v>
      </c>
      <c r="BN71" s="18">
        <f t="shared" si="120"/>
        <v>0</v>
      </c>
      <c r="BO71" s="18">
        <f t="shared" si="120"/>
        <v>0</v>
      </c>
      <c r="BP71" s="18">
        <f t="shared" si="120"/>
        <v>150865</v>
      </c>
      <c r="BQ71" s="18">
        <f t="shared" si="120"/>
        <v>395747</v>
      </c>
      <c r="BR71" s="18">
        <f t="shared" si="120"/>
        <v>656579</v>
      </c>
      <c r="BS71" s="18">
        <f t="shared" si="120"/>
        <v>986380</v>
      </c>
    </row>
    <row r="72" spans="1:86" x14ac:dyDescent="0.3">
      <c r="B72" t="s">
        <v>97</v>
      </c>
      <c r="BH72">
        <v>315072</v>
      </c>
      <c r="BI72">
        <v>260643</v>
      </c>
      <c r="BJ72">
        <v>205453</v>
      </c>
      <c r="BK72">
        <v>122065</v>
      </c>
      <c r="BP72">
        <v>42615</v>
      </c>
      <c r="BQ72">
        <v>128861</v>
      </c>
      <c r="BR72">
        <v>228762</v>
      </c>
      <c r="BS72">
        <f>99261+42615</f>
        <v>141876</v>
      </c>
    </row>
  </sheetData>
  <mergeCells count="5">
    <mergeCell ref="BH1:BT1"/>
    <mergeCell ref="T1:AG1"/>
    <mergeCell ref="G1:S1"/>
    <mergeCell ref="AH1:AT1"/>
    <mergeCell ref="AU1:BG1"/>
  </mergeCells>
  <conditionalFormatting sqref="BH70:BS70 BH38:BS38 BH67:BS67 BH3:BR70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71"/>
  <sheetViews>
    <sheetView workbookViewId="0">
      <pane xSplit="2" ySplit="2" topLeftCell="C57" activePane="bottomRight" state="frozen"/>
      <selection activeCell="BH67" sqref="BH67:BS67"/>
      <selection pane="topRight" activeCell="BH67" sqref="BH67:BS67"/>
      <selection pane="bottomLeft" activeCell="BH67" sqref="BH67:BS67"/>
      <selection pane="bottomRight" activeCell="AG9" sqref="AG9"/>
    </sheetView>
  </sheetViews>
  <sheetFormatPr defaultRowHeight="14.4" x14ac:dyDescent="0.3"/>
  <cols>
    <col min="1" max="1" width="8.109375" bestFit="1" customWidth="1"/>
    <col min="2" max="2" width="32.5546875" bestFit="1" customWidth="1"/>
    <col min="3" max="15" width="14.33203125" hidden="1" customWidth="1"/>
    <col min="16" max="28" width="14.5546875" hidden="1" customWidth="1"/>
    <col min="29" max="42" width="12.88671875" customWidth="1"/>
  </cols>
  <sheetData>
    <row r="1" spans="1:42" x14ac:dyDescent="0.3">
      <c r="C1" s="37" t="s">
        <v>86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 t="s">
        <v>87</v>
      </c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 t="s">
        <v>4</v>
      </c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spans="1:42" s="3" customFormat="1" x14ac:dyDescent="0.3">
      <c r="A2" s="2" t="s">
        <v>5</v>
      </c>
      <c r="B2" s="2" t="s">
        <v>6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4" t="s">
        <v>11</v>
      </c>
      <c r="P2" s="2">
        <v>1</v>
      </c>
      <c r="Q2" s="2">
        <v>2</v>
      </c>
      <c r="R2" s="2">
        <v>3</v>
      </c>
      <c r="S2" s="2">
        <v>4</v>
      </c>
      <c r="T2" s="2">
        <v>5</v>
      </c>
      <c r="U2" s="2">
        <v>6</v>
      </c>
      <c r="V2" s="2">
        <v>7</v>
      </c>
      <c r="W2" s="2">
        <v>8</v>
      </c>
      <c r="X2" s="2">
        <v>9</v>
      </c>
      <c r="Y2" s="2">
        <v>10</v>
      </c>
      <c r="Z2" s="2">
        <v>11</v>
      </c>
      <c r="AA2" s="2">
        <v>12</v>
      </c>
      <c r="AB2" s="4" t="s">
        <v>11</v>
      </c>
      <c r="AC2" s="2">
        <v>1</v>
      </c>
      <c r="AD2" s="2">
        <v>2</v>
      </c>
      <c r="AE2" s="2">
        <v>3</v>
      </c>
      <c r="AF2" s="2">
        <v>4</v>
      </c>
      <c r="AG2" s="2">
        <v>5</v>
      </c>
      <c r="AH2" s="2">
        <v>6</v>
      </c>
      <c r="AI2" s="2">
        <v>7</v>
      </c>
      <c r="AJ2" s="2">
        <v>8</v>
      </c>
      <c r="AK2" s="2">
        <v>9</v>
      </c>
      <c r="AL2" s="2">
        <v>10</v>
      </c>
      <c r="AM2" s="2">
        <v>11</v>
      </c>
      <c r="AN2" s="2">
        <v>12</v>
      </c>
      <c r="AO2" s="4" t="s">
        <v>11</v>
      </c>
      <c r="AP2" s="2" t="s">
        <v>13</v>
      </c>
    </row>
    <row r="3" spans="1:42" x14ac:dyDescent="0.3">
      <c r="A3" s="1">
        <v>3501</v>
      </c>
      <c r="B3" s="1" t="s">
        <v>14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>
        <f>SUM(C3:N3)</f>
        <v>0</v>
      </c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1">
        <f>SUM(P3:AA3)</f>
        <v>0</v>
      </c>
      <c r="AC3" s="10">
        <f>ROUND(P3,0)</f>
        <v>0</v>
      </c>
      <c r="AD3" s="10">
        <f t="shared" ref="AD3:AL3" si="0">ROUND(Q3,0)</f>
        <v>0</v>
      </c>
      <c r="AE3" s="10">
        <f t="shared" si="0"/>
        <v>0</v>
      </c>
      <c r="AF3" s="10">
        <f t="shared" si="0"/>
        <v>0</v>
      </c>
      <c r="AG3" s="10">
        <f t="shared" si="0"/>
        <v>0</v>
      </c>
      <c r="AH3" s="10">
        <f t="shared" si="0"/>
        <v>0</v>
      </c>
      <c r="AI3" s="10">
        <f t="shared" si="0"/>
        <v>0</v>
      </c>
      <c r="AJ3" s="10">
        <f t="shared" si="0"/>
        <v>0</v>
      </c>
      <c r="AK3" s="10">
        <f t="shared" si="0"/>
        <v>0</v>
      </c>
      <c r="AL3" s="10">
        <f t="shared" si="0"/>
        <v>0</v>
      </c>
      <c r="AM3" s="10">
        <f>ROUND(Z3+AA3,0)</f>
        <v>0</v>
      </c>
      <c r="AN3" s="10"/>
      <c r="AO3" s="11">
        <f>SUM(AC3:AN3)</f>
        <v>0</v>
      </c>
      <c r="AP3" s="12"/>
    </row>
    <row r="4" spans="1:42" x14ac:dyDescent="0.3">
      <c r="A4" s="1">
        <v>3502</v>
      </c>
      <c r="B4" s="1" t="s">
        <v>17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>
        <f t="shared" ref="O4:O69" si="1">SUM(C4:N4)</f>
        <v>0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1">
        <f t="shared" ref="AB4:AB69" si="2">SUM(P4:AA4)</f>
        <v>0</v>
      </c>
      <c r="AC4" s="10">
        <f t="shared" ref="AC4:AC68" si="3">ROUND(P4,0)</f>
        <v>0</v>
      </c>
      <c r="AD4" s="10">
        <f t="shared" ref="AD4:AD68" si="4">ROUND(Q4,0)</f>
        <v>0</v>
      </c>
      <c r="AE4" s="10">
        <f t="shared" ref="AE4:AE68" si="5">ROUND(R4,0)</f>
        <v>0</v>
      </c>
      <c r="AF4" s="10">
        <f t="shared" ref="AF4:AF68" si="6">ROUND(S4,0)</f>
        <v>0</v>
      </c>
      <c r="AG4" s="10">
        <f t="shared" ref="AG4:AG68" si="7">ROUND(T4,0)</f>
        <v>0</v>
      </c>
      <c r="AH4" s="10">
        <f t="shared" ref="AH4:AH68" si="8">ROUND(U4,0)</f>
        <v>0</v>
      </c>
      <c r="AI4" s="10">
        <f t="shared" ref="AI4:AI68" si="9">ROUND(V4,0)</f>
        <v>0</v>
      </c>
      <c r="AJ4" s="10">
        <f t="shared" ref="AJ4:AJ68" si="10">ROUND(W4,0)</f>
        <v>0</v>
      </c>
      <c r="AK4" s="10">
        <f t="shared" ref="AK4:AK68" si="11">ROUND(X4,0)</f>
        <v>0</v>
      </c>
      <c r="AL4" s="10">
        <f t="shared" ref="AL4:AL68" si="12">ROUND(Y4,0)</f>
        <v>0</v>
      </c>
      <c r="AM4" s="10">
        <f t="shared" ref="AM4:AM68" si="13">ROUND(Z4+AA4,0)</f>
        <v>0</v>
      </c>
      <c r="AN4" s="10"/>
      <c r="AO4" s="11">
        <f t="shared" ref="AO4:AO69" si="14">SUM(AC4:AN4)</f>
        <v>0</v>
      </c>
      <c r="AP4" s="12"/>
    </row>
    <row r="5" spans="1:42" x14ac:dyDescent="0.3">
      <c r="A5" s="1">
        <v>3503</v>
      </c>
      <c r="B5" s="1" t="s">
        <v>18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>
        <f t="shared" si="1"/>
        <v>0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1">
        <f t="shared" si="2"/>
        <v>0</v>
      </c>
      <c r="AC5" s="10">
        <f t="shared" si="3"/>
        <v>0</v>
      </c>
      <c r="AD5" s="10">
        <f t="shared" si="4"/>
        <v>0</v>
      </c>
      <c r="AE5" s="10">
        <f t="shared" si="5"/>
        <v>0</v>
      </c>
      <c r="AF5" s="10">
        <f t="shared" si="6"/>
        <v>0</v>
      </c>
      <c r="AG5" s="10">
        <f t="shared" si="7"/>
        <v>0</v>
      </c>
      <c r="AH5" s="10">
        <f t="shared" si="8"/>
        <v>0</v>
      </c>
      <c r="AI5" s="10">
        <f t="shared" si="9"/>
        <v>0</v>
      </c>
      <c r="AJ5" s="10">
        <f t="shared" si="10"/>
        <v>0</v>
      </c>
      <c r="AK5" s="10">
        <f t="shared" si="11"/>
        <v>0</v>
      </c>
      <c r="AL5" s="10">
        <f t="shared" si="12"/>
        <v>0</v>
      </c>
      <c r="AM5" s="10">
        <f t="shared" si="13"/>
        <v>0</v>
      </c>
      <c r="AN5" s="10"/>
      <c r="AO5" s="11">
        <f t="shared" si="14"/>
        <v>0</v>
      </c>
      <c r="AP5" s="12"/>
    </row>
    <row r="6" spans="1:42" x14ac:dyDescent="0.3">
      <c r="A6" s="1">
        <v>3504</v>
      </c>
      <c r="B6" s="1" t="s">
        <v>19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>
        <f t="shared" si="1"/>
        <v>0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1">
        <f t="shared" si="2"/>
        <v>0</v>
      </c>
      <c r="AC6" s="10">
        <f t="shared" si="3"/>
        <v>0</v>
      </c>
      <c r="AD6" s="10">
        <f t="shared" si="4"/>
        <v>0</v>
      </c>
      <c r="AE6" s="10">
        <f t="shared" si="5"/>
        <v>0</v>
      </c>
      <c r="AF6" s="10">
        <f t="shared" si="6"/>
        <v>0</v>
      </c>
      <c r="AG6" s="10">
        <f t="shared" si="7"/>
        <v>0</v>
      </c>
      <c r="AH6" s="10">
        <f t="shared" si="8"/>
        <v>0</v>
      </c>
      <c r="AI6" s="10">
        <f t="shared" si="9"/>
        <v>0</v>
      </c>
      <c r="AJ6" s="10">
        <f t="shared" si="10"/>
        <v>0</v>
      </c>
      <c r="AK6" s="10">
        <f t="shared" si="11"/>
        <v>0</v>
      </c>
      <c r="AL6" s="10">
        <f t="shared" si="12"/>
        <v>0</v>
      </c>
      <c r="AM6" s="10">
        <f t="shared" si="13"/>
        <v>0</v>
      </c>
      <c r="AN6" s="10"/>
      <c r="AO6" s="11">
        <f t="shared" si="14"/>
        <v>0</v>
      </c>
      <c r="AP6" s="12"/>
    </row>
    <row r="7" spans="1:42" x14ac:dyDescent="0.3">
      <c r="A7" s="1">
        <v>3505</v>
      </c>
      <c r="B7" s="1" t="s">
        <v>20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>
        <f t="shared" si="1"/>
        <v>0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1">
        <f t="shared" si="2"/>
        <v>0</v>
      </c>
      <c r="AC7" s="10">
        <f t="shared" si="3"/>
        <v>0</v>
      </c>
      <c r="AD7" s="10">
        <f t="shared" si="4"/>
        <v>0</v>
      </c>
      <c r="AE7" s="10">
        <f t="shared" si="5"/>
        <v>0</v>
      </c>
      <c r="AF7" s="10">
        <f t="shared" si="6"/>
        <v>0</v>
      </c>
      <c r="AG7" s="10">
        <f t="shared" si="7"/>
        <v>0</v>
      </c>
      <c r="AH7" s="10">
        <f t="shared" si="8"/>
        <v>0</v>
      </c>
      <c r="AI7" s="10">
        <f t="shared" si="9"/>
        <v>0</v>
      </c>
      <c r="AJ7" s="10">
        <f t="shared" si="10"/>
        <v>0</v>
      </c>
      <c r="AK7" s="10">
        <f t="shared" si="11"/>
        <v>0</v>
      </c>
      <c r="AL7" s="10">
        <f t="shared" si="12"/>
        <v>0</v>
      </c>
      <c r="AM7" s="10">
        <f t="shared" si="13"/>
        <v>0</v>
      </c>
      <c r="AN7" s="10"/>
      <c r="AO7" s="11">
        <f t="shared" si="14"/>
        <v>0</v>
      </c>
      <c r="AP7" s="12"/>
    </row>
    <row r="8" spans="1:42" x14ac:dyDescent="0.3">
      <c r="A8" s="1">
        <v>3506</v>
      </c>
      <c r="B8" s="1" t="s">
        <v>21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>
        <f t="shared" si="1"/>
        <v>0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>
        <f t="shared" si="2"/>
        <v>0</v>
      </c>
      <c r="AC8" s="10">
        <f t="shared" si="3"/>
        <v>0</v>
      </c>
      <c r="AD8" s="10">
        <f t="shared" si="4"/>
        <v>0</v>
      </c>
      <c r="AE8" s="10">
        <f t="shared" si="5"/>
        <v>0</v>
      </c>
      <c r="AF8" s="10">
        <f t="shared" si="6"/>
        <v>0</v>
      </c>
      <c r="AG8" s="10">
        <f t="shared" si="7"/>
        <v>0</v>
      </c>
      <c r="AH8" s="10">
        <f t="shared" si="8"/>
        <v>0</v>
      </c>
      <c r="AI8" s="10">
        <f t="shared" si="9"/>
        <v>0</v>
      </c>
      <c r="AJ8" s="10">
        <f t="shared" si="10"/>
        <v>0</v>
      </c>
      <c r="AK8" s="10">
        <f t="shared" si="11"/>
        <v>0</v>
      </c>
      <c r="AL8" s="10">
        <f t="shared" si="12"/>
        <v>0</v>
      </c>
      <c r="AM8" s="10">
        <f t="shared" si="13"/>
        <v>0</v>
      </c>
      <c r="AN8" s="10"/>
      <c r="AO8" s="11">
        <f t="shared" si="14"/>
        <v>0</v>
      </c>
      <c r="AP8" s="12"/>
    </row>
    <row r="9" spans="1:42" x14ac:dyDescent="0.3">
      <c r="A9" s="1">
        <v>3507</v>
      </c>
      <c r="B9" s="1" t="s">
        <v>22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>
        <f t="shared" si="1"/>
        <v>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1">
        <f t="shared" si="2"/>
        <v>0</v>
      </c>
      <c r="AC9" s="10">
        <f>ROUND(14998*1.15,0)</f>
        <v>17248</v>
      </c>
      <c r="AD9" s="10">
        <f>ROUND(12080*1.15,0)</f>
        <v>13892</v>
      </c>
      <c r="AE9" s="10">
        <f>ROUND(9972*1.15,0)</f>
        <v>11468</v>
      </c>
      <c r="AF9" s="10">
        <f>ROUND(6405*1.15,0)</f>
        <v>7366</v>
      </c>
      <c r="AG9" s="10">
        <v>0</v>
      </c>
      <c r="AH9" s="10">
        <v>0</v>
      </c>
      <c r="AI9" s="10">
        <v>0</v>
      </c>
      <c r="AJ9" s="10">
        <v>0</v>
      </c>
      <c r="AK9" s="10">
        <f>ROUND(2838*1.15,0)</f>
        <v>3264</v>
      </c>
      <c r="AL9" s="10">
        <f>ROUND(6729*1.15,0)+2983</f>
        <v>10721</v>
      </c>
      <c r="AM9" s="10">
        <f>ROUND(11188*1.15,0)</f>
        <v>12866</v>
      </c>
      <c r="AN9" s="10">
        <f>ROUND(14268*1.15,0)</f>
        <v>16408</v>
      </c>
      <c r="AO9" s="11">
        <f t="shared" si="14"/>
        <v>93233</v>
      </c>
      <c r="AP9" s="12"/>
    </row>
    <row r="10" spans="1:42" x14ac:dyDescent="0.3">
      <c r="A10" s="1">
        <v>3508</v>
      </c>
      <c r="B10" s="1" t="s">
        <v>23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>
        <f t="shared" si="1"/>
        <v>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1">
        <f t="shared" si="2"/>
        <v>0</v>
      </c>
      <c r="AC10" s="10">
        <f t="shared" si="3"/>
        <v>0</v>
      </c>
      <c r="AD10" s="10">
        <f t="shared" si="4"/>
        <v>0</v>
      </c>
      <c r="AE10" s="10">
        <f t="shared" si="5"/>
        <v>0</v>
      </c>
      <c r="AF10" s="10">
        <f t="shared" si="6"/>
        <v>0</v>
      </c>
      <c r="AG10" s="10">
        <f t="shared" si="7"/>
        <v>0</v>
      </c>
      <c r="AH10" s="10">
        <f t="shared" si="8"/>
        <v>0</v>
      </c>
      <c r="AI10" s="10">
        <f t="shared" si="9"/>
        <v>0</v>
      </c>
      <c r="AJ10" s="10">
        <f t="shared" si="10"/>
        <v>0</v>
      </c>
      <c r="AK10" s="10">
        <f t="shared" si="11"/>
        <v>0</v>
      </c>
      <c r="AL10" s="10">
        <f t="shared" si="12"/>
        <v>0</v>
      </c>
      <c r="AM10" s="10">
        <f t="shared" si="13"/>
        <v>0</v>
      </c>
      <c r="AN10" s="10"/>
      <c r="AO10" s="11">
        <f t="shared" si="14"/>
        <v>0</v>
      </c>
      <c r="AP10" s="12"/>
    </row>
    <row r="11" spans="1:42" x14ac:dyDescent="0.3">
      <c r="A11" s="1">
        <v>3509</v>
      </c>
      <c r="B11" s="1" t="s">
        <v>24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>
        <f t="shared" si="1"/>
        <v>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1">
        <f t="shared" si="2"/>
        <v>0</v>
      </c>
      <c r="AC11" s="10">
        <f t="shared" si="3"/>
        <v>0</v>
      </c>
      <c r="AD11" s="10">
        <f t="shared" si="4"/>
        <v>0</v>
      </c>
      <c r="AE11" s="10">
        <f t="shared" si="5"/>
        <v>0</v>
      </c>
      <c r="AF11" s="10">
        <f t="shared" si="6"/>
        <v>0</v>
      </c>
      <c r="AG11" s="10">
        <f t="shared" si="7"/>
        <v>0</v>
      </c>
      <c r="AH11" s="10">
        <f t="shared" si="8"/>
        <v>0</v>
      </c>
      <c r="AI11" s="10">
        <f t="shared" si="9"/>
        <v>0</v>
      </c>
      <c r="AJ11" s="10">
        <f t="shared" si="10"/>
        <v>0</v>
      </c>
      <c r="AK11" s="10">
        <f t="shared" si="11"/>
        <v>0</v>
      </c>
      <c r="AL11" s="10">
        <f t="shared" si="12"/>
        <v>0</v>
      </c>
      <c r="AM11" s="10">
        <f t="shared" si="13"/>
        <v>0</v>
      </c>
      <c r="AN11" s="10"/>
      <c r="AO11" s="11">
        <f t="shared" si="14"/>
        <v>0</v>
      </c>
      <c r="AP11" s="12"/>
    </row>
    <row r="12" spans="1:42" x14ac:dyDescent="0.3">
      <c r="A12" s="1">
        <v>3510</v>
      </c>
      <c r="B12" s="1" t="s">
        <v>26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si="1"/>
        <v>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1">
        <f t="shared" si="2"/>
        <v>0</v>
      </c>
      <c r="AC12" s="10">
        <f t="shared" si="3"/>
        <v>0</v>
      </c>
      <c r="AD12" s="10">
        <f t="shared" si="4"/>
        <v>0</v>
      </c>
      <c r="AE12" s="10">
        <f t="shared" si="5"/>
        <v>0</v>
      </c>
      <c r="AF12" s="10">
        <f t="shared" si="6"/>
        <v>0</v>
      </c>
      <c r="AG12" s="10">
        <f t="shared" si="7"/>
        <v>0</v>
      </c>
      <c r="AH12" s="10">
        <f t="shared" si="8"/>
        <v>0</v>
      </c>
      <c r="AI12" s="10">
        <f t="shared" si="9"/>
        <v>0</v>
      </c>
      <c r="AJ12" s="10">
        <f t="shared" si="10"/>
        <v>0</v>
      </c>
      <c r="AK12" s="10">
        <f t="shared" si="11"/>
        <v>0</v>
      </c>
      <c r="AL12" s="10">
        <f t="shared" si="12"/>
        <v>0</v>
      </c>
      <c r="AM12" s="10">
        <f t="shared" si="13"/>
        <v>0</v>
      </c>
      <c r="AN12" s="10"/>
      <c r="AO12" s="11">
        <f t="shared" si="14"/>
        <v>0</v>
      </c>
      <c r="AP12" s="12"/>
    </row>
    <row r="13" spans="1:42" x14ac:dyDescent="0.3">
      <c r="A13" s="1">
        <v>3511</v>
      </c>
      <c r="B13" s="1" t="s">
        <v>28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1"/>
        <v>0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1">
        <f t="shared" si="2"/>
        <v>0</v>
      </c>
      <c r="AC13" s="10">
        <f t="shared" si="3"/>
        <v>0</v>
      </c>
      <c r="AD13" s="10">
        <f t="shared" si="4"/>
        <v>0</v>
      </c>
      <c r="AE13" s="10">
        <f t="shared" si="5"/>
        <v>0</v>
      </c>
      <c r="AF13" s="10">
        <f t="shared" si="6"/>
        <v>0</v>
      </c>
      <c r="AG13" s="10">
        <f t="shared" si="7"/>
        <v>0</v>
      </c>
      <c r="AH13" s="10">
        <f t="shared" si="8"/>
        <v>0</v>
      </c>
      <c r="AI13" s="10">
        <f t="shared" si="9"/>
        <v>0</v>
      </c>
      <c r="AJ13" s="10">
        <f t="shared" si="10"/>
        <v>0</v>
      </c>
      <c r="AK13" s="10">
        <f t="shared" si="11"/>
        <v>0</v>
      </c>
      <c r="AL13" s="10">
        <f t="shared" si="12"/>
        <v>0</v>
      </c>
      <c r="AM13" s="10">
        <f t="shared" si="13"/>
        <v>0</v>
      </c>
      <c r="AN13" s="10"/>
      <c r="AO13" s="11">
        <f t="shared" si="14"/>
        <v>0</v>
      </c>
      <c r="AP13" s="12"/>
    </row>
    <row r="14" spans="1:42" x14ac:dyDescent="0.3">
      <c r="A14" s="1">
        <v>3512</v>
      </c>
      <c r="B14" s="1" t="s">
        <v>29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si="1"/>
        <v>0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1">
        <f t="shared" si="2"/>
        <v>0</v>
      </c>
      <c r="AC14" s="10">
        <f t="shared" si="3"/>
        <v>0</v>
      </c>
      <c r="AD14" s="10">
        <f t="shared" si="4"/>
        <v>0</v>
      </c>
      <c r="AE14" s="10">
        <f t="shared" si="5"/>
        <v>0</v>
      </c>
      <c r="AF14" s="10">
        <f t="shared" si="6"/>
        <v>0</v>
      </c>
      <c r="AG14" s="10">
        <f t="shared" si="7"/>
        <v>0</v>
      </c>
      <c r="AH14" s="10">
        <f t="shared" si="8"/>
        <v>0</v>
      </c>
      <c r="AI14" s="10">
        <f t="shared" si="9"/>
        <v>0</v>
      </c>
      <c r="AJ14" s="10">
        <f t="shared" si="10"/>
        <v>0</v>
      </c>
      <c r="AK14" s="10">
        <f t="shared" si="11"/>
        <v>0</v>
      </c>
      <c r="AL14" s="10">
        <f t="shared" si="12"/>
        <v>0</v>
      </c>
      <c r="AM14" s="10">
        <f t="shared" si="13"/>
        <v>0</v>
      </c>
      <c r="AN14" s="10"/>
      <c r="AO14" s="11">
        <f t="shared" si="14"/>
        <v>0</v>
      </c>
      <c r="AP14" s="12"/>
    </row>
    <row r="15" spans="1:42" x14ac:dyDescent="0.3">
      <c r="A15" s="1">
        <v>3513</v>
      </c>
      <c r="B15" s="1" t="s">
        <v>30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1"/>
        <v>0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1">
        <f t="shared" si="2"/>
        <v>0</v>
      </c>
      <c r="AC15" s="10">
        <f t="shared" si="3"/>
        <v>0</v>
      </c>
      <c r="AD15" s="10">
        <f t="shared" si="4"/>
        <v>0</v>
      </c>
      <c r="AE15" s="10">
        <f t="shared" si="5"/>
        <v>0</v>
      </c>
      <c r="AF15" s="10">
        <f t="shared" si="6"/>
        <v>0</v>
      </c>
      <c r="AG15" s="10">
        <f t="shared" si="7"/>
        <v>0</v>
      </c>
      <c r="AH15" s="10">
        <f t="shared" si="8"/>
        <v>0</v>
      </c>
      <c r="AI15" s="10">
        <f t="shared" si="9"/>
        <v>0</v>
      </c>
      <c r="AJ15" s="10">
        <f t="shared" si="10"/>
        <v>0</v>
      </c>
      <c r="AK15" s="10">
        <f t="shared" si="11"/>
        <v>0</v>
      </c>
      <c r="AL15" s="10">
        <f t="shared" si="12"/>
        <v>0</v>
      </c>
      <c r="AM15" s="10">
        <f t="shared" si="13"/>
        <v>0</v>
      </c>
      <c r="AN15" s="10"/>
      <c r="AO15" s="11">
        <f t="shared" si="14"/>
        <v>0</v>
      </c>
      <c r="AP15" s="12"/>
    </row>
    <row r="16" spans="1:42" x14ac:dyDescent="0.3">
      <c r="A16" s="1">
        <v>3514</v>
      </c>
      <c r="B16" s="1" t="s">
        <v>31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1"/>
        <v>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1">
        <f t="shared" si="2"/>
        <v>0</v>
      </c>
      <c r="AC16" s="10">
        <f t="shared" si="3"/>
        <v>0</v>
      </c>
      <c r="AD16" s="10">
        <f t="shared" si="4"/>
        <v>0</v>
      </c>
      <c r="AE16" s="10">
        <f t="shared" si="5"/>
        <v>0</v>
      </c>
      <c r="AF16" s="10">
        <f t="shared" si="6"/>
        <v>0</v>
      </c>
      <c r="AG16" s="10">
        <f t="shared" si="7"/>
        <v>0</v>
      </c>
      <c r="AH16" s="10">
        <f t="shared" si="8"/>
        <v>0</v>
      </c>
      <c r="AI16" s="10">
        <f t="shared" si="9"/>
        <v>0</v>
      </c>
      <c r="AJ16" s="10">
        <f t="shared" si="10"/>
        <v>0</v>
      </c>
      <c r="AK16" s="10">
        <f t="shared" si="11"/>
        <v>0</v>
      </c>
      <c r="AL16" s="10">
        <f t="shared" si="12"/>
        <v>0</v>
      </c>
      <c r="AM16" s="10">
        <f t="shared" si="13"/>
        <v>0</v>
      </c>
      <c r="AN16" s="10"/>
      <c r="AO16" s="11">
        <f t="shared" si="14"/>
        <v>0</v>
      </c>
      <c r="AP16" s="12"/>
    </row>
    <row r="17" spans="1:42" x14ac:dyDescent="0.3">
      <c r="A17" s="1">
        <v>3515</v>
      </c>
      <c r="B17" s="1" t="s">
        <v>32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>
        <f t="shared" si="1"/>
        <v>0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1">
        <f t="shared" si="2"/>
        <v>0</v>
      </c>
      <c r="AC17" s="10">
        <f t="shared" si="3"/>
        <v>0</v>
      </c>
      <c r="AD17" s="10">
        <f t="shared" si="4"/>
        <v>0</v>
      </c>
      <c r="AE17" s="10">
        <f t="shared" si="5"/>
        <v>0</v>
      </c>
      <c r="AF17" s="10">
        <f t="shared" si="6"/>
        <v>0</v>
      </c>
      <c r="AG17" s="10">
        <f t="shared" si="7"/>
        <v>0</v>
      </c>
      <c r="AH17" s="10">
        <f t="shared" si="8"/>
        <v>0</v>
      </c>
      <c r="AI17" s="10">
        <f t="shared" si="9"/>
        <v>0</v>
      </c>
      <c r="AJ17" s="10">
        <f t="shared" si="10"/>
        <v>0</v>
      </c>
      <c r="AK17" s="10">
        <f t="shared" si="11"/>
        <v>0</v>
      </c>
      <c r="AL17" s="10">
        <f t="shared" si="12"/>
        <v>0</v>
      </c>
      <c r="AM17" s="10">
        <f t="shared" si="13"/>
        <v>0</v>
      </c>
      <c r="AN17" s="10"/>
      <c r="AO17" s="11">
        <f t="shared" si="14"/>
        <v>0</v>
      </c>
      <c r="AP17" s="12"/>
    </row>
    <row r="18" spans="1:42" x14ac:dyDescent="0.3">
      <c r="A18" s="1">
        <v>3516</v>
      </c>
      <c r="B18" s="1" t="s">
        <v>33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>
        <f t="shared" si="1"/>
        <v>0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1">
        <f t="shared" si="2"/>
        <v>0</v>
      </c>
      <c r="AC18" s="10">
        <f t="shared" si="3"/>
        <v>0</v>
      </c>
      <c r="AD18" s="10">
        <f t="shared" si="4"/>
        <v>0</v>
      </c>
      <c r="AE18" s="10">
        <f t="shared" si="5"/>
        <v>0</v>
      </c>
      <c r="AF18" s="10">
        <f t="shared" si="6"/>
        <v>0</v>
      </c>
      <c r="AG18" s="10">
        <f t="shared" si="7"/>
        <v>0</v>
      </c>
      <c r="AH18" s="10">
        <f t="shared" si="8"/>
        <v>0</v>
      </c>
      <c r="AI18" s="10">
        <f t="shared" si="9"/>
        <v>0</v>
      </c>
      <c r="AJ18" s="10">
        <f t="shared" si="10"/>
        <v>0</v>
      </c>
      <c r="AK18" s="10">
        <f t="shared" si="11"/>
        <v>0</v>
      </c>
      <c r="AL18" s="10">
        <f t="shared" si="12"/>
        <v>0</v>
      </c>
      <c r="AM18" s="10">
        <f t="shared" si="13"/>
        <v>0</v>
      </c>
      <c r="AN18" s="10"/>
      <c r="AO18" s="11">
        <f t="shared" si="14"/>
        <v>0</v>
      </c>
      <c r="AP18" s="12"/>
    </row>
    <row r="19" spans="1:42" x14ac:dyDescent="0.3">
      <c r="A19" s="1">
        <v>3517</v>
      </c>
      <c r="B19" s="1" t="s">
        <v>34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>
        <f t="shared" si="1"/>
        <v>0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1">
        <f t="shared" si="2"/>
        <v>0</v>
      </c>
      <c r="AC19" s="10">
        <f t="shared" si="3"/>
        <v>0</v>
      </c>
      <c r="AD19" s="10">
        <f t="shared" si="4"/>
        <v>0</v>
      </c>
      <c r="AE19" s="10">
        <f t="shared" si="5"/>
        <v>0</v>
      </c>
      <c r="AF19" s="10">
        <f t="shared" si="6"/>
        <v>0</v>
      </c>
      <c r="AG19" s="10">
        <f t="shared" si="7"/>
        <v>0</v>
      </c>
      <c r="AH19" s="10">
        <f t="shared" si="8"/>
        <v>0</v>
      </c>
      <c r="AI19" s="10">
        <f t="shared" si="9"/>
        <v>0</v>
      </c>
      <c r="AJ19" s="10">
        <f t="shared" si="10"/>
        <v>0</v>
      </c>
      <c r="AK19" s="10">
        <f t="shared" si="11"/>
        <v>0</v>
      </c>
      <c r="AL19" s="10">
        <f t="shared" si="12"/>
        <v>0</v>
      </c>
      <c r="AM19" s="10">
        <f t="shared" si="13"/>
        <v>0</v>
      </c>
      <c r="AN19" s="10"/>
      <c r="AO19" s="11">
        <f t="shared" si="14"/>
        <v>0</v>
      </c>
      <c r="AP19" s="12"/>
    </row>
    <row r="20" spans="1:42" x14ac:dyDescent="0.3">
      <c r="A20" s="1">
        <v>3518</v>
      </c>
      <c r="B20" s="1" t="s">
        <v>35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>
        <f t="shared" si="1"/>
        <v>0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1">
        <f t="shared" si="2"/>
        <v>0</v>
      </c>
      <c r="AC20" s="10">
        <f t="shared" si="3"/>
        <v>0</v>
      </c>
      <c r="AD20" s="10">
        <f t="shared" si="4"/>
        <v>0</v>
      </c>
      <c r="AE20" s="10">
        <f t="shared" si="5"/>
        <v>0</v>
      </c>
      <c r="AF20" s="10">
        <f t="shared" si="6"/>
        <v>0</v>
      </c>
      <c r="AG20" s="10">
        <f t="shared" si="7"/>
        <v>0</v>
      </c>
      <c r="AH20" s="10">
        <f t="shared" si="8"/>
        <v>0</v>
      </c>
      <c r="AI20" s="10">
        <f t="shared" si="9"/>
        <v>0</v>
      </c>
      <c r="AJ20" s="10">
        <f t="shared" si="10"/>
        <v>0</v>
      </c>
      <c r="AK20" s="10">
        <f t="shared" si="11"/>
        <v>0</v>
      </c>
      <c r="AL20" s="10">
        <f t="shared" si="12"/>
        <v>0</v>
      </c>
      <c r="AM20" s="10">
        <f t="shared" si="13"/>
        <v>0</v>
      </c>
      <c r="AN20" s="10"/>
      <c r="AO20" s="11">
        <f t="shared" si="14"/>
        <v>0</v>
      </c>
      <c r="AP20" s="12"/>
    </row>
    <row r="21" spans="1:42" x14ac:dyDescent="0.3">
      <c r="A21" s="1">
        <v>3519</v>
      </c>
      <c r="B21" s="1" t="s">
        <v>36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>
        <f t="shared" si="1"/>
        <v>0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1">
        <f t="shared" si="2"/>
        <v>0</v>
      </c>
      <c r="AC21" s="10">
        <f t="shared" si="3"/>
        <v>0</v>
      </c>
      <c r="AD21" s="10">
        <f t="shared" si="4"/>
        <v>0</v>
      </c>
      <c r="AE21" s="10">
        <f t="shared" si="5"/>
        <v>0</v>
      </c>
      <c r="AF21" s="10">
        <f t="shared" si="6"/>
        <v>0</v>
      </c>
      <c r="AG21" s="10">
        <f t="shared" si="7"/>
        <v>0</v>
      </c>
      <c r="AH21" s="10">
        <f t="shared" si="8"/>
        <v>0</v>
      </c>
      <c r="AI21" s="10">
        <f t="shared" si="9"/>
        <v>0</v>
      </c>
      <c r="AJ21" s="10">
        <f t="shared" si="10"/>
        <v>0</v>
      </c>
      <c r="AK21" s="10">
        <f t="shared" si="11"/>
        <v>0</v>
      </c>
      <c r="AL21" s="10">
        <f t="shared" si="12"/>
        <v>0</v>
      </c>
      <c r="AM21" s="10">
        <f t="shared" si="13"/>
        <v>0</v>
      </c>
      <c r="AN21" s="10"/>
      <c r="AO21" s="11">
        <f t="shared" si="14"/>
        <v>0</v>
      </c>
      <c r="AP21" s="12"/>
    </row>
    <row r="22" spans="1:42" x14ac:dyDescent="0.3">
      <c r="A22" s="1">
        <v>3520</v>
      </c>
      <c r="B22" s="1" t="s">
        <v>37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1">
        <f t="shared" si="1"/>
        <v>0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1">
        <f t="shared" si="2"/>
        <v>0</v>
      </c>
      <c r="AC22" s="10">
        <f t="shared" si="3"/>
        <v>0</v>
      </c>
      <c r="AD22" s="10">
        <f t="shared" si="4"/>
        <v>0</v>
      </c>
      <c r="AE22" s="10">
        <f t="shared" si="5"/>
        <v>0</v>
      </c>
      <c r="AF22" s="10">
        <f t="shared" si="6"/>
        <v>0</v>
      </c>
      <c r="AG22" s="10">
        <f t="shared" si="7"/>
        <v>0</v>
      </c>
      <c r="AH22" s="10">
        <f t="shared" si="8"/>
        <v>0</v>
      </c>
      <c r="AI22" s="10">
        <f t="shared" si="9"/>
        <v>0</v>
      </c>
      <c r="AJ22" s="10">
        <f t="shared" si="10"/>
        <v>0</v>
      </c>
      <c r="AK22" s="10">
        <f t="shared" si="11"/>
        <v>0</v>
      </c>
      <c r="AL22" s="10">
        <f t="shared" si="12"/>
        <v>0</v>
      </c>
      <c r="AM22" s="10">
        <f t="shared" si="13"/>
        <v>0</v>
      </c>
      <c r="AN22" s="10"/>
      <c r="AO22" s="11">
        <f t="shared" si="14"/>
        <v>0</v>
      </c>
      <c r="AP22" s="12"/>
    </row>
    <row r="23" spans="1:42" x14ac:dyDescent="0.3">
      <c r="A23" s="1">
        <v>3521</v>
      </c>
      <c r="B23" s="1" t="s">
        <v>38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1">
        <f t="shared" si="1"/>
        <v>0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1">
        <f t="shared" si="2"/>
        <v>0</v>
      </c>
      <c r="AC23" s="10">
        <f t="shared" si="3"/>
        <v>0</v>
      </c>
      <c r="AD23" s="10">
        <f t="shared" si="4"/>
        <v>0</v>
      </c>
      <c r="AE23" s="10">
        <f t="shared" si="5"/>
        <v>0</v>
      </c>
      <c r="AF23" s="10">
        <f t="shared" si="6"/>
        <v>0</v>
      </c>
      <c r="AG23" s="10">
        <f t="shared" si="7"/>
        <v>0</v>
      </c>
      <c r="AH23" s="10">
        <f t="shared" si="8"/>
        <v>0</v>
      </c>
      <c r="AI23" s="10">
        <f t="shared" si="9"/>
        <v>0</v>
      </c>
      <c r="AJ23" s="10">
        <f t="shared" si="10"/>
        <v>0</v>
      </c>
      <c r="AK23" s="10">
        <f t="shared" si="11"/>
        <v>0</v>
      </c>
      <c r="AL23" s="10">
        <f t="shared" si="12"/>
        <v>0</v>
      </c>
      <c r="AM23" s="10">
        <f t="shared" si="13"/>
        <v>0</v>
      </c>
      <c r="AN23" s="10"/>
      <c r="AO23" s="11">
        <f t="shared" si="14"/>
        <v>0</v>
      </c>
      <c r="AP23" s="12"/>
    </row>
    <row r="24" spans="1:42" x14ac:dyDescent="0.3">
      <c r="A24" s="1">
        <v>3522</v>
      </c>
      <c r="B24" s="1" t="s">
        <v>39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>
        <f t="shared" si="1"/>
        <v>0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1">
        <f t="shared" si="2"/>
        <v>0</v>
      </c>
      <c r="AC24" s="10">
        <f t="shared" si="3"/>
        <v>0</v>
      </c>
      <c r="AD24" s="10">
        <f t="shared" si="4"/>
        <v>0</v>
      </c>
      <c r="AE24" s="10">
        <f t="shared" si="5"/>
        <v>0</v>
      </c>
      <c r="AF24" s="10">
        <f t="shared" si="6"/>
        <v>0</v>
      </c>
      <c r="AG24" s="10">
        <f t="shared" si="7"/>
        <v>0</v>
      </c>
      <c r="AH24" s="10">
        <f t="shared" si="8"/>
        <v>0</v>
      </c>
      <c r="AI24" s="10">
        <f t="shared" si="9"/>
        <v>0</v>
      </c>
      <c r="AJ24" s="10">
        <f t="shared" si="10"/>
        <v>0</v>
      </c>
      <c r="AK24" s="10">
        <f t="shared" si="11"/>
        <v>0</v>
      </c>
      <c r="AL24" s="10">
        <f t="shared" si="12"/>
        <v>0</v>
      </c>
      <c r="AM24" s="10">
        <f t="shared" si="13"/>
        <v>0</v>
      </c>
      <c r="AN24" s="10"/>
      <c r="AO24" s="11">
        <f t="shared" si="14"/>
        <v>0</v>
      </c>
      <c r="AP24" s="12"/>
    </row>
    <row r="25" spans="1:42" x14ac:dyDescent="0.3">
      <c r="A25" s="1">
        <v>3523</v>
      </c>
      <c r="B25" s="1" t="s">
        <v>40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>
        <f t="shared" si="1"/>
        <v>0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1">
        <f t="shared" si="2"/>
        <v>0</v>
      </c>
      <c r="AC25" s="10">
        <f t="shared" si="3"/>
        <v>0</v>
      </c>
      <c r="AD25" s="10">
        <f t="shared" si="4"/>
        <v>0</v>
      </c>
      <c r="AE25" s="10">
        <f t="shared" si="5"/>
        <v>0</v>
      </c>
      <c r="AF25" s="10">
        <f t="shared" si="6"/>
        <v>0</v>
      </c>
      <c r="AG25" s="10">
        <f t="shared" si="7"/>
        <v>0</v>
      </c>
      <c r="AH25" s="10">
        <f t="shared" si="8"/>
        <v>0</v>
      </c>
      <c r="AI25" s="10">
        <f t="shared" si="9"/>
        <v>0</v>
      </c>
      <c r="AJ25" s="10">
        <f t="shared" si="10"/>
        <v>0</v>
      </c>
      <c r="AK25" s="10">
        <f t="shared" si="11"/>
        <v>0</v>
      </c>
      <c r="AL25" s="10">
        <f t="shared" si="12"/>
        <v>0</v>
      </c>
      <c r="AM25" s="10">
        <f t="shared" si="13"/>
        <v>0</v>
      </c>
      <c r="AN25" s="10"/>
      <c r="AO25" s="11">
        <f t="shared" si="14"/>
        <v>0</v>
      </c>
      <c r="AP25" s="12"/>
    </row>
    <row r="26" spans="1:42" x14ac:dyDescent="0.3">
      <c r="A26" s="1">
        <v>3524</v>
      </c>
      <c r="B26" s="1" t="s">
        <v>41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>
        <f t="shared" si="1"/>
        <v>0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1">
        <f t="shared" si="2"/>
        <v>0</v>
      </c>
      <c r="AC26" s="10">
        <f t="shared" si="3"/>
        <v>0</v>
      </c>
      <c r="AD26" s="10">
        <f t="shared" si="4"/>
        <v>0</v>
      </c>
      <c r="AE26" s="10">
        <f t="shared" si="5"/>
        <v>0</v>
      </c>
      <c r="AF26" s="10">
        <f t="shared" si="6"/>
        <v>0</v>
      </c>
      <c r="AG26" s="10">
        <f t="shared" si="7"/>
        <v>0</v>
      </c>
      <c r="AH26" s="10">
        <f t="shared" si="8"/>
        <v>0</v>
      </c>
      <c r="AI26" s="10">
        <f t="shared" si="9"/>
        <v>0</v>
      </c>
      <c r="AJ26" s="10">
        <f t="shared" si="10"/>
        <v>0</v>
      </c>
      <c r="AK26" s="10">
        <f t="shared" si="11"/>
        <v>0</v>
      </c>
      <c r="AL26" s="10">
        <f t="shared" si="12"/>
        <v>0</v>
      </c>
      <c r="AM26" s="10">
        <f t="shared" si="13"/>
        <v>0</v>
      </c>
      <c r="AN26" s="10"/>
      <c r="AO26" s="11">
        <f t="shared" si="14"/>
        <v>0</v>
      </c>
      <c r="AP26" s="12"/>
    </row>
    <row r="27" spans="1:42" x14ac:dyDescent="0.3">
      <c r="A27" s="1">
        <v>3525</v>
      </c>
      <c r="B27" s="1" t="s">
        <v>42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f t="shared" si="1"/>
        <v>0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1">
        <f t="shared" si="2"/>
        <v>0</v>
      </c>
      <c r="AC27" s="10">
        <f t="shared" si="3"/>
        <v>0</v>
      </c>
      <c r="AD27" s="10">
        <f t="shared" si="4"/>
        <v>0</v>
      </c>
      <c r="AE27" s="10">
        <f t="shared" si="5"/>
        <v>0</v>
      </c>
      <c r="AF27" s="10">
        <f t="shared" si="6"/>
        <v>0</v>
      </c>
      <c r="AG27" s="10">
        <f t="shared" si="7"/>
        <v>0</v>
      </c>
      <c r="AH27" s="10">
        <f t="shared" si="8"/>
        <v>0</v>
      </c>
      <c r="AI27" s="10">
        <f t="shared" si="9"/>
        <v>0</v>
      </c>
      <c r="AJ27" s="10">
        <f t="shared" si="10"/>
        <v>0</v>
      </c>
      <c r="AK27" s="10">
        <f t="shared" si="11"/>
        <v>0</v>
      </c>
      <c r="AL27" s="10">
        <f t="shared" si="12"/>
        <v>0</v>
      </c>
      <c r="AM27" s="10">
        <f t="shared" si="13"/>
        <v>0</v>
      </c>
      <c r="AN27" s="10"/>
      <c r="AO27" s="11">
        <f t="shared" si="14"/>
        <v>0</v>
      </c>
      <c r="AP27" s="12"/>
    </row>
    <row r="28" spans="1:42" x14ac:dyDescent="0.3">
      <c r="A28" s="1">
        <v>3526</v>
      </c>
      <c r="B28" s="1" t="s">
        <v>44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>
        <f t="shared" si="1"/>
        <v>0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1">
        <f t="shared" si="2"/>
        <v>0</v>
      </c>
      <c r="AC28" s="10">
        <f t="shared" si="3"/>
        <v>0</v>
      </c>
      <c r="AD28" s="10">
        <f t="shared" si="4"/>
        <v>0</v>
      </c>
      <c r="AE28" s="10">
        <f t="shared" si="5"/>
        <v>0</v>
      </c>
      <c r="AF28" s="10">
        <f t="shared" si="6"/>
        <v>0</v>
      </c>
      <c r="AG28" s="10">
        <f t="shared" si="7"/>
        <v>0</v>
      </c>
      <c r="AH28" s="10">
        <f t="shared" si="8"/>
        <v>0</v>
      </c>
      <c r="AI28" s="10">
        <f t="shared" si="9"/>
        <v>0</v>
      </c>
      <c r="AJ28" s="10">
        <f t="shared" si="10"/>
        <v>0</v>
      </c>
      <c r="AK28" s="10">
        <f t="shared" si="11"/>
        <v>0</v>
      </c>
      <c r="AL28" s="10">
        <f t="shared" si="12"/>
        <v>0</v>
      </c>
      <c r="AM28" s="10">
        <f t="shared" si="13"/>
        <v>0</v>
      </c>
      <c r="AN28" s="10"/>
      <c r="AO28" s="11">
        <f t="shared" si="14"/>
        <v>0</v>
      </c>
      <c r="AP28" s="12"/>
    </row>
    <row r="29" spans="1:42" x14ac:dyDescent="0.3">
      <c r="A29" s="1">
        <v>3527</v>
      </c>
      <c r="B29" s="1" t="s">
        <v>45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>
        <f t="shared" si="1"/>
        <v>0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>
        <f t="shared" si="2"/>
        <v>0</v>
      </c>
      <c r="AC29" s="10">
        <f t="shared" si="3"/>
        <v>0</v>
      </c>
      <c r="AD29" s="10">
        <f t="shared" si="4"/>
        <v>0</v>
      </c>
      <c r="AE29" s="10">
        <f t="shared" si="5"/>
        <v>0</v>
      </c>
      <c r="AF29" s="10">
        <f t="shared" si="6"/>
        <v>0</v>
      </c>
      <c r="AG29" s="10">
        <f t="shared" si="7"/>
        <v>0</v>
      </c>
      <c r="AH29" s="10">
        <f t="shared" si="8"/>
        <v>0</v>
      </c>
      <c r="AI29" s="10">
        <f t="shared" si="9"/>
        <v>0</v>
      </c>
      <c r="AJ29" s="10">
        <f t="shared" si="10"/>
        <v>0</v>
      </c>
      <c r="AK29" s="10">
        <f t="shared" si="11"/>
        <v>0</v>
      </c>
      <c r="AL29" s="10">
        <f t="shared" si="12"/>
        <v>0</v>
      </c>
      <c r="AM29" s="10">
        <f t="shared" si="13"/>
        <v>0</v>
      </c>
      <c r="AN29" s="10"/>
      <c r="AO29" s="11">
        <f t="shared" si="14"/>
        <v>0</v>
      </c>
      <c r="AP29" s="12"/>
    </row>
    <row r="30" spans="1:42" x14ac:dyDescent="0.3">
      <c r="A30" s="1">
        <v>3528</v>
      </c>
      <c r="B30" s="1" t="s">
        <v>46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1">
        <f t="shared" si="1"/>
        <v>0</v>
      </c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1">
        <f t="shared" si="2"/>
        <v>0</v>
      </c>
      <c r="AC30" s="10">
        <f t="shared" si="3"/>
        <v>0</v>
      </c>
      <c r="AD30" s="10">
        <f t="shared" si="4"/>
        <v>0</v>
      </c>
      <c r="AE30" s="10">
        <f t="shared" si="5"/>
        <v>0</v>
      </c>
      <c r="AF30" s="10">
        <f t="shared" si="6"/>
        <v>0</v>
      </c>
      <c r="AG30" s="10">
        <f t="shared" si="7"/>
        <v>0</v>
      </c>
      <c r="AH30" s="10">
        <f t="shared" si="8"/>
        <v>0</v>
      </c>
      <c r="AI30" s="10">
        <f t="shared" si="9"/>
        <v>0</v>
      </c>
      <c r="AJ30" s="10">
        <f t="shared" si="10"/>
        <v>0</v>
      </c>
      <c r="AK30" s="10">
        <f t="shared" si="11"/>
        <v>0</v>
      </c>
      <c r="AL30" s="10">
        <f t="shared" si="12"/>
        <v>0</v>
      </c>
      <c r="AM30" s="10">
        <f t="shared" si="13"/>
        <v>0</v>
      </c>
      <c r="AN30" s="10"/>
      <c r="AO30" s="11">
        <f t="shared" si="14"/>
        <v>0</v>
      </c>
      <c r="AP30" s="12"/>
    </row>
    <row r="31" spans="1:42" x14ac:dyDescent="0.3">
      <c r="A31" s="1">
        <v>3529</v>
      </c>
      <c r="B31" s="1" t="s">
        <v>47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1">
        <f t="shared" si="1"/>
        <v>0</v>
      </c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1">
        <f t="shared" si="2"/>
        <v>0</v>
      </c>
      <c r="AC31" s="10">
        <f t="shared" si="3"/>
        <v>0</v>
      </c>
      <c r="AD31" s="10">
        <f t="shared" si="4"/>
        <v>0</v>
      </c>
      <c r="AE31" s="10">
        <f t="shared" si="5"/>
        <v>0</v>
      </c>
      <c r="AF31" s="10">
        <f t="shared" si="6"/>
        <v>0</v>
      </c>
      <c r="AG31" s="10">
        <f t="shared" si="7"/>
        <v>0</v>
      </c>
      <c r="AH31" s="10">
        <f t="shared" si="8"/>
        <v>0</v>
      </c>
      <c r="AI31" s="10">
        <f t="shared" si="9"/>
        <v>0</v>
      </c>
      <c r="AJ31" s="10">
        <f t="shared" si="10"/>
        <v>0</v>
      </c>
      <c r="AK31" s="10">
        <f t="shared" si="11"/>
        <v>0</v>
      </c>
      <c r="AL31" s="10">
        <f t="shared" si="12"/>
        <v>0</v>
      </c>
      <c r="AM31" s="10">
        <f t="shared" si="13"/>
        <v>0</v>
      </c>
      <c r="AN31" s="10"/>
      <c r="AO31" s="11">
        <f t="shared" si="14"/>
        <v>0</v>
      </c>
      <c r="AP31" s="12"/>
    </row>
    <row r="32" spans="1:42" x14ac:dyDescent="0.3">
      <c r="A32" s="1">
        <v>3530</v>
      </c>
      <c r="B32" s="1" t="s">
        <v>49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>
        <f t="shared" si="1"/>
        <v>0</v>
      </c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1">
        <f t="shared" si="2"/>
        <v>0</v>
      </c>
      <c r="AC32" s="10">
        <f t="shared" si="3"/>
        <v>0</v>
      </c>
      <c r="AD32" s="10">
        <f t="shared" si="4"/>
        <v>0</v>
      </c>
      <c r="AE32" s="10">
        <f t="shared" si="5"/>
        <v>0</v>
      </c>
      <c r="AF32" s="10">
        <f t="shared" si="6"/>
        <v>0</v>
      </c>
      <c r="AG32" s="10">
        <f t="shared" si="7"/>
        <v>0</v>
      </c>
      <c r="AH32" s="10">
        <f t="shared" si="8"/>
        <v>0</v>
      </c>
      <c r="AI32" s="10">
        <f t="shared" si="9"/>
        <v>0</v>
      </c>
      <c r="AJ32" s="10">
        <f t="shared" si="10"/>
        <v>0</v>
      </c>
      <c r="AK32" s="10">
        <f t="shared" si="11"/>
        <v>0</v>
      </c>
      <c r="AL32" s="10">
        <f t="shared" si="12"/>
        <v>0</v>
      </c>
      <c r="AM32" s="10">
        <f t="shared" si="13"/>
        <v>0</v>
      </c>
      <c r="AN32" s="10"/>
      <c r="AO32" s="11">
        <f t="shared" si="14"/>
        <v>0</v>
      </c>
      <c r="AP32" s="12"/>
    </row>
    <row r="33" spans="1:71" x14ac:dyDescent="0.3">
      <c r="A33" s="1">
        <v>3531</v>
      </c>
      <c r="B33" s="1" t="s">
        <v>50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1">
        <f t="shared" si="1"/>
        <v>0</v>
      </c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1">
        <f t="shared" si="2"/>
        <v>0</v>
      </c>
      <c r="AC33" s="10">
        <f t="shared" si="3"/>
        <v>0</v>
      </c>
      <c r="AD33" s="10">
        <f t="shared" si="4"/>
        <v>0</v>
      </c>
      <c r="AE33" s="10">
        <f t="shared" si="5"/>
        <v>0</v>
      </c>
      <c r="AF33" s="10">
        <f t="shared" si="6"/>
        <v>0</v>
      </c>
      <c r="AG33" s="10">
        <f t="shared" si="7"/>
        <v>0</v>
      </c>
      <c r="AH33" s="10">
        <f t="shared" si="8"/>
        <v>0</v>
      </c>
      <c r="AI33" s="10">
        <f t="shared" si="9"/>
        <v>0</v>
      </c>
      <c r="AJ33" s="10">
        <f t="shared" si="10"/>
        <v>0</v>
      </c>
      <c r="AK33" s="10">
        <f t="shared" si="11"/>
        <v>0</v>
      </c>
      <c r="AL33" s="10">
        <f t="shared" si="12"/>
        <v>0</v>
      </c>
      <c r="AM33" s="10">
        <f t="shared" si="13"/>
        <v>0</v>
      </c>
      <c r="AN33" s="10"/>
      <c r="AO33" s="11">
        <f t="shared" si="14"/>
        <v>0</v>
      </c>
      <c r="AP33" s="12"/>
    </row>
    <row r="34" spans="1:71" x14ac:dyDescent="0.3">
      <c r="A34" s="1">
        <v>3532</v>
      </c>
      <c r="B34" s="1" t="s">
        <v>51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1">
        <f t="shared" si="1"/>
        <v>0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1">
        <f t="shared" si="2"/>
        <v>0</v>
      </c>
      <c r="AC34" s="10">
        <f t="shared" si="3"/>
        <v>0</v>
      </c>
      <c r="AD34" s="10">
        <f t="shared" si="4"/>
        <v>0</v>
      </c>
      <c r="AE34" s="10">
        <f t="shared" si="5"/>
        <v>0</v>
      </c>
      <c r="AF34" s="10">
        <f t="shared" si="6"/>
        <v>0</v>
      </c>
      <c r="AG34" s="10">
        <f t="shared" si="7"/>
        <v>0</v>
      </c>
      <c r="AH34" s="10">
        <f t="shared" si="8"/>
        <v>0</v>
      </c>
      <c r="AI34" s="10">
        <f t="shared" si="9"/>
        <v>0</v>
      </c>
      <c r="AJ34" s="10">
        <f t="shared" si="10"/>
        <v>0</v>
      </c>
      <c r="AK34" s="10">
        <f t="shared" si="11"/>
        <v>0</v>
      </c>
      <c r="AL34" s="10">
        <f t="shared" si="12"/>
        <v>0</v>
      </c>
      <c r="AM34" s="10">
        <f t="shared" si="13"/>
        <v>0</v>
      </c>
      <c r="AN34" s="10"/>
      <c r="AO34" s="11">
        <f t="shared" si="14"/>
        <v>0</v>
      </c>
      <c r="AP34" s="12"/>
    </row>
    <row r="35" spans="1:71" x14ac:dyDescent="0.3">
      <c r="A35" s="1">
        <v>3533</v>
      </c>
      <c r="B35" s="1" t="s">
        <v>52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1">
        <f t="shared" si="1"/>
        <v>0</v>
      </c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1">
        <f t="shared" si="2"/>
        <v>0</v>
      </c>
      <c r="AC35" s="10">
        <f t="shared" si="3"/>
        <v>0</v>
      </c>
      <c r="AD35" s="10">
        <f t="shared" si="4"/>
        <v>0</v>
      </c>
      <c r="AE35" s="10">
        <f t="shared" si="5"/>
        <v>0</v>
      </c>
      <c r="AF35" s="10">
        <f t="shared" si="6"/>
        <v>0</v>
      </c>
      <c r="AG35" s="10">
        <f t="shared" si="7"/>
        <v>0</v>
      </c>
      <c r="AH35" s="10">
        <f t="shared" si="8"/>
        <v>0</v>
      </c>
      <c r="AI35" s="10">
        <f t="shared" si="9"/>
        <v>0</v>
      </c>
      <c r="AJ35" s="10">
        <f t="shared" si="10"/>
        <v>0</v>
      </c>
      <c r="AK35" s="10">
        <f t="shared" si="11"/>
        <v>0</v>
      </c>
      <c r="AL35" s="10">
        <f t="shared" si="12"/>
        <v>0</v>
      </c>
      <c r="AM35" s="10">
        <f t="shared" si="13"/>
        <v>0</v>
      </c>
      <c r="AN35" s="10"/>
      <c r="AO35" s="11">
        <f t="shared" si="14"/>
        <v>0</v>
      </c>
      <c r="AP35" s="12"/>
    </row>
    <row r="36" spans="1:71" x14ac:dyDescent="0.3">
      <c r="A36" s="1">
        <v>3534</v>
      </c>
      <c r="B36" s="1" t="s">
        <v>53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>
        <f t="shared" si="1"/>
        <v>0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>
        <f t="shared" si="2"/>
        <v>0</v>
      </c>
      <c r="AC36" s="10">
        <f t="shared" si="3"/>
        <v>0</v>
      </c>
      <c r="AD36" s="10">
        <f t="shared" si="4"/>
        <v>0</v>
      </c>
      <c r="AE36" s="10">
        <f t="shared" si="5"/>
        <v>0</v>
      </c>
      <c r="AF36" s="10">
        <f t="shared" si="6"/>
        <v>0</v>
      </c>
      <c r="AG36" s="10">
        <f t="shared" si="7"/>
        <v>0</v>
      </c>
      <c r="AH36" s="10">
        <f t="shared" si="8"/>
        <v>0</v>
      </c>
      <c r="AI36" s="10">
        <f t="shared" si="9"/>
        <v>0</v>
      </c>
      <c r="AJ36" s="10">
        <f t="shared" si="10"/>
        <v>0</v>
      </c>
      <c r="AK36" s="10">
        <f t="shared" si="11"/>
        <v>0</v>
      </c>
      <c r="AL36" s="10">
        <f t="shared" si="12"/>
        <v>0</v>
      </c>
      <c r="AM36" s="10">
        <f t="shared" si="13"/>
        <v>0</v>
      </c>
      <c r="AN36" s="10"/>
      <c r="AO36" s="11">
        <f t="shared" si="14"/>
        <v>0</v>
      </c>
      <c r="AP36" s="12"/>
    </row>
    <row r="37" spans="1:71" x14ac:dyDescent="0.3">
      <c r="A37" s="1">
        <v>3535</v>
      </c>
      <c r="B37" s="1" t="s">
        <v>54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1">
        <f t="shared" si="1"/>
        <v>0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1">
        <f t="shared" si="2"/>
        <v>0</v>
      </c>
      <c r="AC37" s="10">
        <f t="shared" si="3"/>
        <v>0</v>
      </c>
      <c r="AD37" s="10">
        <f t="shared" si="4"/>
        <v>0</v>
      </c>
      <c r="AE37" s="10">
        <f t="shared" si="5"/>
        <v>0</v>
      </c>
      <c r="AF37" s="10">
        <f t="shared" si="6"/>
        <v>0</v>
      </c>
      <c r="AG37" s="10">
        <f t="shared" si="7"/>
        <v>0</v>
      </c>
      <c r="AH37" s="10">
        <f t="shared" si="8"/>
        <v>0</v>
      </c>
      <c r="AI37" s="10">
        <f t="shared" si="9"/>
        <v>0</v>
      </c>
      <c r="AJ37" s="10">
        <f t="shared" si="10"/>
        <v>0</v>
      </c>
      <c r="AK37" s="10">
        <f t="shared" si="11"/>
        <v>0</v>
      </c>
      <c r="AL37" s="10">
        <f t="shared" si="12"/>
        <v>0</v>
      </c>
      <c r="AM37" s="10">
        <f t="shared" si="13"/>
        <v>0</v>
      </c>
      <c r="AN37" s="10"/>
      <c r="AO37" s="11">
        <f t="shared" si="14"/>
        <v>0</v>
      </c>
      <c r="AP37" s="12">
        <f>SUM(AO3:AO37)</f>
        <v>93233</v>
      </c>
    </row>
    <row r="38" spans="1:71" x14ac:dyDescent="0.3">
      <c r="A38" s="1"/>
      <c r="B38" s="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1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1"/>
      <c r="AC38" s="20">
        <f>SUM(AC3:AC37)</f>
        <v>17248</v>
      </c>
      <c r="AD38" s="20">
        <f t="shared" ref="AD38:AN38" si="15">SUM(AD3:AD37)</f>
        <v>13892</v>
      </c>
      <c r="AE38" s="20">
        <f t="shared" si="15"/>
        <v>11468</v>
      </c>
      <c r="AF38" s="20">
        <f t="shared" si="15"/>
        <v>7366</v>
      </c>
      <c r="AG38" s="20">
        <f t="shared" si="15"/>
        <v>0</v>
      </c>
      <c r="AH38" s="20">
        <f t="shared" si="15"/>
        <v>0</v>
      </c>
      <c r="AI38" s="20">
        <f t="shared" si="15"/>
        <v>0</v>
      </c>
      <c r="AJ38" s="20">
        <f t="shared" si="15"/>
        <v>0</v>
      </c>
      <c r="AK38" s="20">
        <f t="shared" si="15"/>
        <v>3264</v>
      </c>
      <c r="AL38" s="20">
        <f t="shared" si="15"/>
        <v>10721</v>
      </c>
      <c r="AM38" s="20">
        <f t="shared" si="15"/>
        <v>12866</v>
      </c>
      <c r="AN38" s="20">
        <f t="shared" si="15"/>
        <v>16408</v>
      </c>
      <c r="AO38" s="11"/>
      <c r="AP38" s="12"/>
      <c r="AS38">
        <v>5</v>
      </c>
      <c r="AT38">
        <v>11</v>
      </c>
      <c r="BH38" s="16">
        <f>SUM(BH3:BH37)</f>
        <v>0</v>
      </c>
      <c r="BI38" s="16">
        <f t="shared" ref="BI38:BS38" si="16">SUM(BI3:BI37)</f>
        <v>0</v>
      </c>
      <c r="BJ38" s="16">
        <f t="shared" si="16"/>
        <v>0</v>
      </c>
      <c r="BK38" s="16">
        <f t="shared" si="16"/>
        <v>0</v>
      </c>
      <c r="BL38" s="16">
        <f t="shared" si="16"/>
        <v>0</v>
      </c>
      <c r="BM38" s="16">
        <f t="shared" si="16"/>
        <v>0</v>
      </c>
      <c r="BN38" s="16">
        <f t="shared" si="16"/>
        <v>0</v>
      </c>
      <c r="BO38" s="16">
        <f t="shared" si="16"/>
        <v>0</v>
      </c>
      <c r="BP38" s="16">
        <f t="shared" si="16"/>
        <v>0</v>
      </c>
      <c r="BQ38" s="16">
        <f t="shared" si="16"/>
        <v>0</v>
      </c>
      <c r="BR38" s="16">
        <f t="shared" si="16"/>
        <v>0</v>
      </c>
      <c r="BS38" s="16">
        <f t="shared" si="16"/>
        <v>0</v>
      </c>
    </row>
    <row r="39" spans="1:71" x14ac:dyDescent="0.3">
      <c r="A39" s="1">
        <v>3550</v>
      </c>
      <c r="B39" s="1" t="s">
        <v>55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1">
        <f t="shared" si="1"/>
        <v>0</v>
      </c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1">
        <f t="shared" si="2"/>
        <v>0</v>
      </c>
      <c r="AC39" s="10">
        <f t="shared" si="3"/>
        <v>0</v>
      </c>
      <c r="AD39" s="10">
        <f t="shared" si="4"/>
        <v>0</v>
      </c>
      <c r="AE39" s="10">
        <f t="shared" si="5"/>
        <v>0</v>
      </c>
      <c r="AF39" s="10">
        <f t="shared" si="6"/>
        <v>0</v>
      </c>
      <c r="AG39" s="10"/>
      <c r="AH39" s="10">
        <f t="shared" si="8"/>
        <v>0</v>
      </c>
      <c r="AI39" s="10">
        <f t="shared" si="9"/>
        <v>0</v>
      </c>
      <c r="AJ39" s="10">
        <f t="shared" si="10"/>
        <v>0</v>
      </c>
      <c r="AK39" s="10">
        <f t="shared" si="11"/>
        <v>0</v>
      </c>
      <c r="AL39" s="10">
        <f t="shared" si="12"/>
        <v>0</v>
      </c>
      <c r="AM39" s="10">
        <v>0</v>
      </c>
      <c r="AN39" s="10"/>
      <c r="AO39" s="11">
        <f t="shared" si="14"/>
        <v>0</v>
      </c>
      <c r="AP39" s="12"/>
      <c r="AS39">
        <v>0</v>
      </c>
      <c r="AT39">
        <v>0</v>
      </c>
      <c r="AU39">
        <f>AS39+AT39</f>
        <v>0</v>
      </c>
      <c r="BH39">
        <v>509144</v>
      </c>
    </row>
    <row r="40" spans="1:71" x14ac:dyDescent="0.3">
      <c r="A40" s="1">
        <v>3551</v>
      </c>
      <c r="B40" s="1" t="s">
        <v>56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1">
        <f t="shared" si="1"/>
        <v>0</v>
      </c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1">
        <f t="shared" si="2"/>
        <v>0</v>
      </c>
      <c r="AC40" s="10">
        <f t="shared" si="3"/>
        <v>0</v>
      </c>
      <c r="AD40" s="10">
        <f t="shared" si="4"/>
        <v>0</v>
      </c>
      <c r="AE40" s="10">
        <f t="shared" si="5"/>
        <v>0</v>
      </c>
      <c r="AF40" s="10">
        <f t="shared" si="6"/>
        <v>0</v>
      </c>
      <c r="AG40" s="10"/>
      <c r="AH40" s="10">
        <f t="shared" si="8"/>
        <v>0</v>
      </c>
      <c r="AI40" s="10">
        <f t="shared" si="9"/>
        <v>0</v>
      </c>
      <c r="AJ40" s="10">
        <f t="shared" si="10"/>
        <v>0</v>
      </c>
      <c r="AK40" s="10">
        <f t="shared" si="11"/>
        <v>0</v>
      </c>
      <c r="AL40" s="10">
        <f t="shared" si="12"/>
        <v>0</v>
      </c>
      <c r="AM40" s="10">
        <v>0</v>
      </c>
      <c r="AN40" s="10"/>
      <c r="AO40" s="11">
        <f t="shared" si="14"/>
        <v>0</v>
      </c>
      <c r="AP40" s="12"/>
      <c r="AS40">
        <v>0</v>
      </c>
      <c r="AT40">
        <v>0</v>
      </c>
      <c r="AU40">
        <f t="shared" ref="AU40:AU66" si="17">AS40+AT40</f>
        <v>0</v>
      </c>
    </row>
    <row r="41" spans="1:71" x14ac:dyDescent="0.3">
      <c r="A41" s="1">
        <v>3552</v>
      </c>
      <c r="B41" s="1" t="s">
        <v>57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1">
        <f t="shared" si="1"/>
        <v>0</v>
      </c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1">
        <f t="shared" si="2"/>
        <v>0</v>
      </c>
      <c r="AC41" s="10">
        <f t="shared" si="3"/>
        <v>0</v>
      </c>
      <c r="AD41" s="10">
        <f t="shared" si="4"/>
        <v>0</v>
      </c>
      <c r="AE41" s="10">
        <f t="shared" si="5"/>
        <v>0</v>
      </c>
      <c r="AF41" s="10">
        <f t="shared" si="6"/>
        <v>0</v>
      </c>
      <c r="AG41" s="10"/>
      <c r="AH41" s="10">
        <f t="shared" si="8"/>
        <v>0</v>
      </c>
      <c r="AI41" s="10">
        <f t="shared" si="9"/>
        <v>0</v>
      </c>
      <c r="AJ41" s="10">
        <f t="shared" si="10"/>
        <v>0</v>
      </c>
      <c r="AK41" s="10">
        <f t="shared" si="11"/>
        <v>0</v>
      </c>
      <c r="AL41" s="10">
        <f t="shared" si="12"/>
        <v>0</v>
      </c>
      <c r="AM41" s="10">
        <v>0</v>
      </c>
      <c r="AN41" s="10"/>
      <c r="AO41" s="11">
        <f t="shared" si="14"/>
        <v>0</v>
      </c>
      <c r="AP41" s="12"/>
      <c r="AS41">
        <v>0</v>
      </c>
      <c r="AT41">
        <v>0</v>
      </c>
      <c r="AU41">
        <f t="shared" si="17"/>
        <v>0</v>
      </c>
    </row>
    <row r="42" spans="1:71" x14ac:dyDescent="0.3">
      <c r="A42" s="1">
        <v>3553</v>
      </c>
      <c r="B42" s="1" t="s">
        <v>58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1">
        <f t="shared" si="1"/>
        <v>0</v>
      </c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1">
        <f t="shared" si="2"/>
        <v>0</v>
      </c>
      <c r="AC42" s="10">
        <f t="shared" si="3"/>
        <v>0</v>
      </c>
      <c r="AD42" s="10">
        <f t="shared" si="4"/>
        <v>0</v>
      </c>
      <c r="AE42" s="10">
        <f t="shared" si="5"/>
        <v>0</v>
      </c>
      <c r="AF42" s="10">
        <f t="shared" si="6"/>
        <v>0</v>
      </c>
      <c r="AG42" s="10"/>
      <c r="AH42" s="10">
        <f t="shared" si="8"/>
        <v>0</v>
      </c>
      <c r="AI42" s="10">
        <f t="shared" si="9"/>
        <v>0</v>
      </c>
      <c r="AJ42" s="10">
        <f t="shared" si="10"/>
        <v>0</v>
      </c>
      <c r="AK42" s="10">
        <f t="shared" si="11"/>
        <v>0</v>
      </c>
      <c r="AL42" s="10">
        <f t="shared" si="12"/>
        <v>0</v>
      </c>
      <c r="AM42" s="10">
        <v>0</v>
      </c>
      <c r="AN42" s="10"/>
      <c r="AO42" s="11">
        <f t="shared" si="14"/>
        <v>0</v>
      </c>
      <c r="AP42" s="12"/>
      <c r="AS42">
        <v>0</v>
      </c>
      <c r="AT42">
        <v>0</v>
      </c>
      <c r="AU42">
        <f t="shared" si="17"/>
        <v>0</v>
      </c>
    </row>
    <row r="43" spans="1:71" x14ac:dyDescent="0.3">
      <c r="A43" s="1">
        <v>3554</v>
      </c>
      <c r="B43" s="1" t="s">
        <v>59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1">
        <f t="shared" si="1"/>
        <v>0</v>
      </c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1">
        <f t="shared" si="2"/>
        <v>0</v>
      </c>
      <c r="AC43" s="10">
        <f t="shared" si="3"/>
        <v>0</v>
      </c>
      <c r="AD43" s="10">
        <f t="shared" si="4"/>
        <v>0</v>
      </c>
      <c r="AE43" s="10">
        <f t="shared" si="5"/>
        <v>0</v>
      </c>
      <c r="AF43" s="10">
        <f t="shared" si="6"/>
        <v>0</v>
      </c>
      <c r="AG43" s="10"/>
      <c r="AH43" s="10">
        <f t="shared" si="8"/>
        <v>0</v>
      </c>
      <c r="AI43" s="10">
        <f t="shared" si="9"/>
        <v>0</v>
      </c>
      <c r="AJ43" s="10">
        <f t="shared" si="10"/>
        <v>0</v>
      </c>
      <c r="AK43" s="10">
        <f t="shared" si="11"/>
        <v>0</v>
      </c>
      <c r="AL43" s="10">
        <f t="shared" si="12"/>
        <v>0</v>
      </c>
      <c r="AM43" s="10">
        <v>0</v>
      </c>
      <c r="AN43" s="10"/>
      <c r="AO43" s="11">
        <f t="shared" si="14"/>
        <v>0</v>
      </c>
      <c r="AP43" s="12"/>
      <c r="AS43">
        <v>0</v>
      </c>
      <c r="AT43">
        <v>0</v>
      </c>
      <c r="AU43">
        <f t="shared" si="17"/>
        <v>0</v>
      </c>
    </row>
    <row r="44" spans="1:71" x14ac:dyDescent="0.3">
      <c r="A44" s="1">
        <v>3555</v>
      </c>
      <c r="B44" s="1" t="s">
        <v>60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1">
        <f t="shared" si="1"/>
        <v>0</v>
      </c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1">
        <f t="shared" si="2"/>
        <v>0</v>
      </c>
      <c r="AC44" s="10">
        <f t="shared" si="3"/>
        <v>0</v>
      </c>
      <c r="AD44" s="10">
        <f t="shared" si="4"/>
        <v>0</v>
      </c>
      <c r="AE44" s="10">
        <f t="shared" si="5"/>
        <v>0</v>
      </c>
      <c r="AF44" s="10">
        <f t="shared" si="6"/>
        <v>0</v>
      </c>
      <c r="AG44" s="10"/>
      <c r="AH44" s="10">
        <f t="shared" si="8"/>
        <v>0</v>
      </c>
      <c r="AI44" s="10">
        <f t="shared" si="9"/>
        <v>0</v>
      </c>
      <c r="AJ44" s="10">
        <f t="shared" si="10"/>
        <v>0</v>
      </c>
      <c r="AK44" s="10">
        <f t="shared" si="11"/>
        <v>0</v>
      </c>
      <c r="AL44" s="10">
        <f t="shared" si="12"/>
        <v>0</v>
      </c>
      <c r="AM44" s="10">
        <v>0</v>
      </c>
      <c r="AN44" s="10"/>
      <c r="AO44" s="11">
        <f t="shared" si="14"/>
        <v>0</v>
      </c>
      <c r="AP44" s="12"/>
      <c r="AS44">
        <v>0</v>
      </c>
      <c r="AT44">
        <v>0</v>
      </c>
      <c r="AU44">
        <f t="shared" si="17"/>
        <v>0</v>
      </c>
    </row>
    <row r="45" spans="1:71" x14ac:dyDescent="0.3">
      <c r="A45" s="1">
        <v>3556</v>
      </c>
      <c r="B45" s="1" t="s">
        <v>61</v>
      </c>
      <c r="C45" s="10">
        <v>5.8</v>
      </c>
      <c r="D45" s="10">
        <v>5.3</v>
      </c>
      <c r="E45" s="10">
        <v>4.2</v>
      </c>
      <c r="F45" s="10">
        <v>3.3</v>
      </c>
      <c r="G45" s="10">
        <v>1.8</v>
      </c>
      <c r="H45" s="10"/>
      <c r="I45" s="10"/>
      <c r="J45" s="10"/>
      <c r="K45" s="10">
        <v>2.2999999999999998</v>
      </c>
      <c r="L45" s="10">
        <v>3.8</v>
      </c>
      <c r="M45" s="10">
        <v>4.8</v>
      </c>
      <c r="N45" s="10">
        <v>5.8</v>
      </c>
      <c r="O45" s="11">
        <f t="shared" si="1"/>
        <v>37.1</v>
      </c>
      <c r="P45" s="10">
        <v>27332.07</v>
      </c>
      <c r="Q45" s="10">
        <v>24975.85</v>
      </c>
      <c r="R45" s="10">
        <v>19792.189999999999</v>
      </c>
      <c r="S45" s="10">
        <v>15551</v>
      </c>
      <c r="T45" s="10">
        <v>8482.3700000000008</v>
      </c>
      <c r="U45" s="10"/>
      <c r="V45" s="10"/>
      <c r="W45" s="10"/>
      <c r="X45" s="10">
        <v>10838.58</v>
      </c>
      <c r="Y45" s="10">
        <v>17907.22</v>
      </c>
      <c r="Z45" s="10">
        <v>22619.64</v>
      </c>
      <c r="AA45" s="10">
        <v>27332.07</v>
      </c>
      <c r="AB45" s="11">
        <f t="shared" si="2"/>
        <v>174830.99</v>
      </c>
      <c r="AC45" s="10">
        <f t="shared" si="3"/>
        <v>27332</v>
      </c>
      <c r="AD45" s="10">
        <f t="shared" si="4"/>
        <v>24976</v>
      </c>
      <c r="AE45" s="10">
        <f t="shared" si="5"/>
        <v>19792</v>
      </c>
      <c r="AF45" s="10">
        <f t="shared" si="6"/>
        <v>15551</v>
      </c>
      <c r="AG45" s="10"/>
      <c r="AH45" s="10">
        <f t="shared" si="8"/>
        <v>0</v>
      </c>
      <c r="AI45" s="10">
        <f t="shared" si="9"/>
        <v>0</v>
      </c>
      <c r="AJ45" s="10">
        <f t="shared" si="10"/>
        <v>0</v>
      </c>
      <c r="AK45" s="10">
        <f t="shared" si="11"/>
        <v>10839</v>
      </c>
      <c r="AL45" s="10">
        <f t="shared" si="12"/>
        <v>17907</v>
      </c>
      <c r="AM45" s="10">
        <v>58434</v>
      </c>
      <c r="AN45" s="10"/>
      <c r="AO45" s="11">
        <f t="shared" si="14"/>
        <v>174831</v>
      </c>
      <c r="AP45" s="12"/>
      <c r="AS45">
        <v>8482</v>
      </c>
      <c r="AT45">
        <v>49952</v>
      </c>
      <c r="AU45">
        <f t="shared" si="17"/>
        <v>58434</v>
      </c>
    </row>
    <row r="46" spans="1:71" x14ac:dyDescent="0.3">
      <c r="A46" s="1">
        <v>3557</v>
      </c>
      <c r="B46" s="1" t="s">
        <v>62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1">
        <f t="shared" si="1"/>
        <v>0</v>
      </c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1">
        <f t="shared" si="2"/>
        <v>0</v>
      </c>
      <c r="AC46" s="10">
        <f t="shared" si="3"/>
        <v>0</v>
      </c>
      <c r="AD46" s="10">
        <f t="shared" si="4"/>
        <v>0</v>
      </c>
      <c r="AE46" s="10">
        <f t="shared" si="5"/>
        <v>0</v>
      </c>
      <c r="AF46" s="10">
        <f t="shared" si="6"/>
        <v>0</v>
      </c>
      <c r="AG46" s="10"/>
      <c r="AH46" s="10">
        <f t="shared" si="8"/>
        <v>0</v>
      </c>
      <c r="AI46" s="10">
        <f t="shared" si="9"/>
        <v>0</v>
      </c>
      <c r="AJ46" s="10">
        <f t="shared" si="10"/>
        <v>0</v>
      </c>
      <c r="AK46" s="10">
        <f t="shared" si="11"/>
        <v>0</v>
      </c>
      <c r="AL46" s="10">
        <f t="shared" si="12"/>
        <v>0</v>
      </c>
      <c r="AM46" s="10">
        <v>0</v>
      </c>
      <c r="AN46" s="10"/>
      <c r="AO46" s="11">
        <f t="shared" si="14"/>
        <v>0</v>
      </c>
      <c r="AP46" s="12"/>
      <c r="AS46">
        <v>0</v>
      </c>
      <c r="AT46">
        <v>0</v>
      </c>
      <c r="AU46">
        <f t="shared" si="17"/>
        <v>0</v>
      </c>
    </row>
    <row r="47" spans="1:71" x14ac:dyDescent="0.3">
      <c r="A47" s="1">
        <v>3558</v>
      </c>
      <c r="B47" s="1" t="s">
        <v>63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1">
        <f t="shared" si="1"/>
        <v>0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1">
        <f t="shared" si="2"/>
        <v>0</v>
      </c>
      <c r="AC47" s="10">
        <f>ROUND(31635*1.15,0)</f>
        <v>36380</v>
      </c>
      <c r="AD47" s="10">
        <f>ROUND(25479*1.15,0)</f>
        <v>29301</v>
      </c>
      <c r="AE47" s="10">
        <f>ROUND(21033*1.15,0)</f>
        <v>24188</v>
      </c>
      <c r="AF47" s="10">
        <f>ROUND(13509*1.15,0)</f>
        <v>15535</v>
      </c>
      <c r="AG47" s="10"/>
      <c r="AH47" s="10">
        <v>0</v>
      </c>
      <c r="AI47" s="10">
        <v>0</v>
      </c>
      <c r="AJ47" s="10">
        <v>0</v>
      </c>
      <c r="AK47" s="10">
        <f>ROUND(5985*1.15,0)</f>
        <v>6883</v>
      </c>
      <c r="AL47" s="10">
        <f>ROUND(14193*1.15,0)+34610</f>
        <v>50932</v>
      </c>
      <c r="AM47" s="10">
        <v>33431</v>
      </c>
      <c r="AN47" s="10"/>
      <c r="AO47" s="11">
        <f t="shared" si="14"/>
        <v>196650</v>
      </c>
      <c r="AP47" s="12"/>
      <c r="AS47">
        <v>6293</v>
      </c>
      <c r="AT47">
        <v>27138</v>
      </c>
      <c r="AU47">
        <f t="shared" si="17"/>
        <v>33431</v>
      </c>
    </row>
    <row r="48" spans="1:71" x14ac:dyDescent="0.3">
      <c r="A48" s="1">
        <v>3559</v>
      </c>
      <c r="B48" s="1" t="s">
        <v>64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1">
        <f t="shared" si="1"/>
        <v>0</v>
      </c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1">
        <f t="shared" si="2"/>
        <v>0</v>
      </c>
      <c r="AC48" s="10">
        <f t="shared" si="3"/>
        <v>0</v>
      </c>
      <c r="AD48" s="10">
        <f t="shared" si="4"/>
        <v>0</v>
      </c>
      <c r="AE48" s="10">
        <f t="shared" si="5"/>
        <v>0</v>
      </c>
      <c r="AF48" s="10">
        <f t="shared" si="6"/>
        <v>0</v>
      </c>
      <c r="AG48" s="10"/>
      <c r="AH48" s="10">
        <f t="shared" si="8"/>
        <v>0</v>
      </c>
      <c r="AI48" s="10">
        <f t="shared" si="9"/>
        <v>0</v>
      </c>
      <c r="AJ48" s="10">
        <f t="shared" si="10"/>
        <v>0</v>
      </c>
      <c r="AK48" s="10">
        <f t="shared" si="11"/>
        <v>0</v>
      </c>
      <c r="AL48" s="10">
        <f t="shared" si="12"/>
        <v>0</v>
      </c>
      <c r="AM48" s="10">
        <v>0</v>
      </c>
      <c r="AN48" s="10"/>
      <c r="AO48" s="11">
        <f t="shared" si="14"/>
        <v>0</v>
      </c>
      <c r="AP48" s="12"/>
      <c r="AS48">
        <v>0</v>
      </c>
      <c r="AT48">
        <v>0</v>
      </c>
      <c r="AU48">
        <f t="shared" si="17"/>
        <v>0</v>
      </c>
    </row>
    <row r="49" spans="1:47" x14ac:dyDescent="0.3">
      <c r="A49" s="1">
        <v>3560</v>
      </c>
      <c r="B49" s="1" t="s">
        <v>65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1">
        <f t="shared" si="1"/>
        <v>0</v>
      </c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1">
        <f t="shared" si="2"/>
        <v>0</v>
      </c>
      <c r="AC49" s="10">
        <f t="shared" si="3"/>
        <v>0</v>
      </c>
      <c r="AD49" s="10">
        <f t="shared" si="4"/>
        <v>0</v>
      </c>
      <c r="AE49" s="10">
        <f t="shared" si="5"/>
        <v>0</v>
      </c>
      <c r="AF49" s="10">
        <f t="shared" si="6"/>
        <v>0</v>
      </c>
      <c r="AG49" s="10"/>
      <c r="AH49" s="10">
        <f t="shared" si="8"/>
        <v>0</v>
      </c>
      <c r="AI49" s="10">
        <f t="shared" si="9"/>
        <v>0</v>
      </c>
      <c r="AJ49" s="10">
        <f t="shared" si="10"/>
        <v>0</v>
      </c>
      <c r="AK49" s="10">
        <f t="shared" si="11"/>
        <v>0</v>
      </c>
      <c r="AL49" s="10">
        <f t="shared" si="12"/>
        <v>0</v>
      </c>
      <c r="AM49" s="10">
        <v>0</v>
      </c>
      <c r="AN49" s="10"/>
      <c r="AO49" s="11">
        <f t="shared" si="14"/>
        <v>0</v>
      </c>
      <c r="AP49" s="12"/>
      <c r="AS49">
        <v>0</v>
      </c>
      <c r="AT49">
        <v>0</v>
      </c>
      <c r="AU49">
        <f t="shared" si="17"/>
        <v>0</v>
      </c>
    </row>
    <row r="50" spans="1:47" x14ac:dyDescent="0.3">
      <c r="A50" s="1">
        <v>3561</v>
      </c>
      <c r="B50" s="1" t="s">
        <v>66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1">
        <f t="shared" si="1"/>
        <v>0</v>
      </c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1">
        <f t="shared" si="2"/>
        <v>0</v>
      </c>
      <c r="AC50" s="10">
        <f t="shared" si="3"/>
        <v>0</v>
      </c>
      <c r="AD50" s="10">
        <f t="shared" si="4"/>
        <v>0</v>
      </c>
      <c r="AE50" s="10">
        <f t="shared" si="5"/>
        <v>0</v>
      </c>
      <c r="AF50" s="10">
        <f t="shared" si="6"/>
        <v>0</v>
      </c>
      <c r="AG50" s="10"/>
      <c r="AH50" s="10">
        <f t="shared" si="8"/>
        <v>0</v>
      </c>
      <c r="AI50" s="10">
        <f t="shared" si="9"/>
        <v>0</v>
      </c>
      <c r="AJ50" s="10">
        <f t="shared" si="10"/>
        <v>0</v>
      </c>
      <c r="AK50" s="10">
        <f t="shared" si="11"/>
        <v>0</v>
      </c>
      <c r="AL50" s="10">
        <f t="shared" si="12"/>
        <v>0</v>
      </c>
      <c r="AM50" s="10">
        <v>0</v>
      </c>
      <c r="AN50" s="10"/>
      <c r="AO50" s="11">
        <f t="shared" si="14"/>
        <v>0</v>
      </c>
      <c r="AP50" s="12"/>
      <c r="AS50">
        <v>0</v>
      </c>
      <c r="AT50">
        <v>0</v>
      </c>
      <c r="AU50">
        <f t="shared" si="17"/>
        <v>0</v>
      </c>
    </row>
    <row r="51" spans="1:47" x14ac:dyDescent="0.3">
      <c r="A51" s="1">
        <v>3562</v>
      </c>
      <c r="B51" s="1" t="s">
        <v>67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1">
        <f t="shared" si="1"/>
        <v>0</v>
      </c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1">
        <f t="shared" si="2"/>
        <v>0</v>
      </c>
      <c r="AC51" s="10">
        <f t="shared" si="3"/>
        <v>0</v>
      </c>
      <c r="AD51" s="10">
        <f t="shared" si="4"/>
        <v>0</v>
      </c>
      <c r="AE51" s="10">
        <f t="shared" si="5"/>
        <v>0</v>
      </c>
      <c r="AF51" s="10">
        <f t="shared" si="6"/>
        <v>0</v>
      </c>
      <c r="AG51" s="10"/>
      <c r="AH51" s="10">
        <f t="shared" si="8"/>
        <v>0</v>
      </c>
      <c r="AI51" s="10">
        <f t="shared" si="9"/>
        <v>0</v>
      </c>
      <c r="AJ51" s="10">
        <f t="shared" si="10"/>
        <v>0</v>
      </c>
      <c r="AK51" s="10">
        <f t="shared" si="11"/>
        <v>0</v>
      </c>
      <c r="AL51" s="10">
        <f t="shared" si="12"/>
        <v>0</v>
      </c>
      <c r="AM51" s="10">
        <v>0</v>
      </c>
      <c r="AN51" s="10"/>
      <c r="AO51" s="11">
        <f t="shared" si="14"/>
        <v>0</v>
      </c>
      <c r="AP51" s="12"/>
      <c r="AS51">
        <v>0</v>
      </c>
      <c r="AT51">
        <v>0</v>
      </c>
      <c r="AU51">
        <f t="shared" si="17"/>
        <v>0</v>
      </c>
    </row>
    <row r="52" spans="1:47" x14ac:dyDescent="0.3">
      <c r="A52" s="1">
        <v>3563</v>
      </c>
      <c r="B52" s="1" t="s">
        <v>68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1">
        <f t="shared" si="1"/>
        <v>0</v>
      </c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1">
        <f t="shared" si="2"/>
        <v>0</v>
      </c>
      <c r="AC52" s="10">
        <f t="shared" si="3"/>
        <v>0</v>
      </c>
      <c r="AD52" s="10">
        <f t="shared" si="4"/>
        <v>0</v>
      </c>
      <c r="AE52" s="10">
        <f t="shared" si="5"/>
        <v>0</v>
      </c>
      <c r="AF52" s="10">
        <f t="shared" si="6"/>
        <v>0</v>
      </c>
      <c r="AG52" s="10"/>
      <c r="AH52" s="10">
        <f t="shared" si="8"/>
        <v>0</v>
      </c>
      <c r="AI52" s="10">
        <f t="shared" si="9"/>
        <v>0</v>
      </c>
      <c r="AJ52" s="10">
        <f t="shared" si="10"/>
        <v>0</v>
      </c>
      <c r="AK52" s="10">
        <f t="shared" si="11"/>
        <v>0</v>
      </c>
      <c r="AL52" s="10">
        <f t="shared" si="12"/>
        <v>0</v>
      </c>
      <c r="AM52" s="10">
        <v>0</v>
      </c>
      <c r="AN52" s="10"/>
      <c r="AO52" s="11">
        <f t="shared" si="14"/>
        <v>0</v>
      </c>
      <c r="AP52" s="12"/>
      <c r="AS52">
        <v>0</v>
      </c>
      <c r="AT52">
        <v>0</v>
      </c>
      <c r="AU52">
        <f t="shared" si="17"/>
        <v>0</v>
      </c>
    </row>
    <row r="53" spans="1:47" x14ac:dyDescent="0.3">
      <c r="A53" s="1">
        <v>3564</v>
      </c>
      <c r="B53" s="1" t="s">
        <v>69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1">
        <f t="shared" si="1"/>
        <v>0</v>
      </c>
      <c r="P53" s="10">
        <v>6400</v>
      </c>
      <c r="Q53" s="10">
        <v>6400</v>
      </c>
      <c r="R53" s="10">
        <v>6400</v>
      </c>
      <c r="S53" s="10">
        <v>6400</v>
      </c>
      <c r="T53" s="10">
        <v>6400</v>
      </c>
      <c r="U53" s="10">
        <v>0</v>
      </c>
      <c r="V53" s="10">
        <v>0</v>
      </c>
      <c r="W53" s="10">
        <v>0</v>
      </c>
      <c r="X53" s="10">
        <v>6400</v>
      </c>
      <c r="Y53" s="10">
        <v>6400</v>
      </c>
      <c r="Z53" s="10">
        <v>6400</v>
      </c>
      <c r="AA53" s="10">
        <v>6400</v>
      </c>
      <c r="AB53" s="11">
        <f t="shared" si="2"/>
        <v>57600</v>
      </c>
      <c r="AC53" s="10">
        <f t="shared" si="3"/>
        <v>6400</v>
      </c>
      <c r="AD53" s="10">
        <f t="shared" si="4"/>
        <v>6400</v>
      </c>
      <c r="AE53" s="10">
        <f t="shared" si="5"/>
        <v>6400</v>
      </c>
      <c r="AF53" s="10">
        <f t="shared" si="6"/>
        <v>6400</v>
      </c>
      <c r="AG53" s="10"/>
      <c r="AH53" s="10">
        <f t="shared" si="8"/>
        <v>0</v>
      </c>
      <c r="AI53" s="10">
        <f t="shared" si="9"/>
        <v>0</v>
      </c>
      <c r="AJ53" s="10">
        <f t="shared" si="10"/>
        <v>0</v>
      </c>
      <c r="AK53" s="10">
        <f t="shared" si="11"/>
        <v>6400</v>
      </c>
      <c r="AL53" s="10">
        <f t="shared" si="12"/>
        <v>6400</v>
      </c>
      <c r="AM53" s="10">
        <v>19200</v>
      </c>
      <c r="AN53" s="10"/>
      <c r="AO53" s="11">
        <f t="shared" si="14"/>
        <v>57600</v>
      </c>
      <c r="AP53" s="12"/>
      <c r="AS53">
        <v>6400</v>
      </c>
      <c r="AT53">
        <v>12800</v>
      </c>
      <c r="AU53">
        <f t="shared" si="17"/>
        <v>19200</v>
      </c>
    </row>
    <row r="54" spans="1:47" x14ac:dyDescent="0.3">
      <c r="A54" s="1">
        <v>3565</v>
      </c>
      <c r="B54" s="1" t="s">
        <v>70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1">
        <f t="shared" si="1"/>
        <v>0</v>
      </c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1">
        <f t="shared" si="2"/>
        <v>0</v>
      </c>
      <c r="AC54" s="10">
        <f>ROUND(22848*1.15,0)</f>
        <v>26275</v>
      </c>
      <c r="AD54" s="10">
        <f>ROUND(18402*1.15,0)</f>
        <v>21162</v>
      </c>
      <c r="AE54" s="10">
        <f>ROUND(15191*1.15,0)</f>
        <v>17470</v>
      </c>
      <c r="AF54" s="10">
        <f>ROUND(9757*1.15,0)</f>
        <v>11221</v>
      </c>
      <c r="AG54" s="10"/>
      <c r="AH54" s="10">
        <v>0</v>
      </c>
      <c r="AI54" s="10">
        <v>0</v>
      </c>
      <c r="AJ54" s="10">
        <v>0</v>
      </c>
      <c r="AK54" s="10">
        <f>ROUND(4323*1.15,0)</f>
        <v>4971</v>
      </c>
      <c r="AL54" s="10">
        <f>ROUND(10251*1.15,0)+22015</f>
        <v>33804</v>
      </c>
      <c r="AM54" s="10">
        <v>24144</v>
      </c>
      <c r="AN54" s="10">
        <v>2978</v>
      </c>
      <c r="AO54" s="11">
        <f t="shared" si="14"/>
        <v>142025</v>
      </c>
      <c r="AP54" s="12"/>
      <c r="AS54">
        <v>4545</v>
      </c>
      <c r="AT54">
        <v>19599</v>
      </c>
      <c r="AU54">
        <f t="shared" si="17"/>
        <v>24144</v>
      </c>
    </row>
    <row r="55" spans="1:47" x14ac:dyDescent="0.3">
      <c r="A55" s="1">
        <v>3566</v>
      </c>
      <c r="B55" s="1" t="s">
        <v>71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1">
        <f t="shared" si="1"/>
        <v>0</v>
      </c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1">
        <f t="shared" si="2"/>
        <v>0</v>
      </c>
      <c r="AC55" s="10">
        <f t="shared" si="3"/>
        <v>0</v>
      </c>
      <c r="AD55" s="10">
        <f t="shared" si="4"/>
        <v>0</v>
      </c>
      <c r="AE55" s="10">
        <f t="shared" si="5"/>
        <v>0</v>
      </c>
      <c r="AF55" s="10">
        <f t="shared" si="6"/>
        <v>0</v>
      </c>
      <c r="AG55" s="10"/>
      <c r="AH55" s="10">
        <f t="shared" si="8"/>
        <v>0</v>
      </c>
      <c r="AI55" s="10">
        <f t="shared" si="9"/>
        <v>0</v>
      </c>
      <c r="AJ55" s="10">
        <f t="shared" si="10"/>
        <v>0</v>
      </c>
      <c r="AK55" s="10">
        <f t="shared" si="11"/>
        <v>0</v>
      </c>
      <c r="AL55" s="10">
        <f t="shared" si="12"/>
        <v>0</v>
      </c>
      <c r="AM55" s="10">
        <v>0</v>
      </c>
      <c r="AN55" s="10"/>
      <c r="AO55" s="11">
        <f t="shared" si="14"/>
        <v>0</v>
      </c>
      <c r="AP55" s="12"/>
      <c r="AS55">
        <v>0</v>
      </c>
      <c r="AT55">
        <v>0</v>
      </c>
      <c r="AU55">
        <f t="shared" si="17"/>
        <v>0</v>
      </c>
    </row>
    <row r="56" spans="1:47" x14ac:dyDescent="0.3">
      <c r="A56" s="1">
        <v>3567</v>
      </c>
      <c r="B56" s="1" t="s">
        <v>72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1">
        <f t="shared" si="1"/>
        <v>0</v>
      </c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1">
        <f t="shared" si="2"/>
        <v>0</v>
      </c>
      <c r="AC56" s="10">
        <f t="shared" si="3"/>
        <v>0</v>
      </c>
      <c r="AD56" s="10">
        <f t="shared" si="4"/>
        <v>0</v>
      </c>
      <c r="AE56" s="10">
        <f t="shared" si="5"/>
        <v>0</v>
      </c>
      <c r="AF56" s="10">
        <f t="shared" si="6"/>
        <v>0</v>
      </c>
      <c r="AG56" s="10"/>
      <c r="AH56" s="10">
        <f t="shared" si="8"/>
        <v>0</v>
      </c>
      <c r="AI56" s="10">
        <f t="shared" si="9"/>
        <v>0</v>
      </c>
      <c r="AJ56" s="10">
        <f t="shared" si="10"/>
        <v>0</v>
      </c>
      <c r="AK56" s="10">
        <f t="shared" si="11"/>
        <v>0</v>
      </c>
      <c r="AL56" s="10">
        <f t="shared" si="12"/>
        <v>0</v>
      </c>
      <c r="AM56" s="10">
        <v>0</v>
      </c>
      <c r="AN56" s="10"/>
      <c r="AO56" s="11">
        <f t="shared" si="14"/>
        <v>0</v>
      </c>
      <c r="AP56" s="12"/>
      <c r="AS56">
        <v>0</v>
      </c>
      <c r="AT56">
        <v>0</v>
      </c>
      <c r="AU56">
        <f t="shared" si="17"/>
        <v>0</v>
      </c>
    </row>
    <row r="57" spans="1:47" x14ac:dyDescent="0.3">
      <c r="A57" s="1">
        <v>3568</v>
      </c>
      <c r="B57" s="1" t="s">
        <v>73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1">
        <f t="shared" si="1"/>
        <v>0</v>
      </c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1">
        <f t="shared" si="2"/>
        <v>0</v>
      </c>
      <c r="AC57" s="10">
        <f t="shared" si="3"/>
        <v>0</v>
      </c>
      <c r="AD57" s="10">
        <f t="shared" si="4"/>
        <v>0</v>
      </c>
      <c r="AE57" s="10">
        <f t="shared" si="5"/>
        <v>0</v>
      </c>
      <c r="AF57" s="10">
        <f t="shared" si="6"/>
        <v>0</v>
      </c>
      <c r="AG57" s="10"/>
      <c r="AH57" s="10">
        <f t="shared" si="8"/>
        <v>0</v>
      </c>
      <c r="AI57" s="10">
        <f t="shared" si="9"/>
        <v>0</v>
      </c>
      <c r="AJ57" s="10">
        <f t="shared" si="10"/>
        <v>0</v>
      </c>
      <c r="AK57" s="10">
        <f t="shared" si="11"/>
        <v>0</v>
      </c>
      <c r="AL57" s="10">
        <f t="shared" si="12"/>
        <v>0</v>
      </c>
      <c r="AM57" s="10">
        <v>0</v>
      </c>
      <c r="AN57" s="10"/>
      <c r="AO57" s="11">
        <f t="shared" si="14"/>
        <v>0</v>
      </c>
      <c r="AP57" s="12"/>
      <c r="AS57">
        <v>0</v>
      </c>
      <c r="AT57">
        <v>0</v>
      </c>
      <c r="AU57">
        <f t="shared" si="17"/>
        <v>0</v>
      </c>
    </row>
    <row r="58" spans="1:47" x14ac:dyDescent="0.3">
      <c r="A58" s="1">
        <v>3569</v>
      </c>
      <c r="B58" s="1" t="s">
        <v>74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1">
        <f t="shared" si="1"/>
        <v>0</v>
      </c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1">
        <f t="shared" si="2"/>
        <v>0</v>
      </c>
      <c r="AC58" s="10">
        <f t="shared" si="3"/>
        <v>0</v>
      </c>
      <c r="AD58" s="10">
        <f t="shared" si="4"/>
        <v>0</v>
      </c>
      <c r="AE58" s="10">
        <f t="shared" si="5"/>
        <v>0</v>
      </c>
      <c r="AF58" s="10">
        <f t="shared" si="6"/>
        <v>0</v>
      </c>
      <c r="AG58" s="10"/>
      <c r="AH58" s="10">
        <f t="shared" si="8"/>
        <v>0</v>
      </c>
      <c r="AI58" s="10">
        <f t="shared" si="9"/>
        <v>0</v>
      </c>
      <c r="AJ58" s="10">
        <f t="shared" si="10"/>
        <v>0</v>
      </c>
      <c r="AK58" s="10">
        <f t="shared" si="11"/>
        <v>0</v>
      </c>
      <c r="AL58" s="10">
        <f t="shared" si="12"/>
        <v>0</v>
      </c>
      <c r="AM58" s="10">
        <v>0</v>
      </c>
      <c r="AN58" s="10"/>
      <c r="AO58" s="11">
        <f t="shared" si="14"/>
        <v>0</v>
      </c>
      <c r="AP58" s="12"/>
      <c r="AS58">
        <v>0</v>
      </c>
      <c r="AT58">
        <v>0</v>
      </c>
      <c r="AU58">
        <f t="shared" si="17"/>
        <v>0</v>
      </c>
    </row>
    <row r="59" spans="1:47" x14ac:dyDescent="0.3">
      <c r="A59" s="1">
        <v>3570</v>
      </c>
      <c r="B59" s="1" t="s">
        <v>75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1">
        <f t="shared" si="1"/>
        <v>0</v>
      </c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1">
        <f t="shared" si="2"/>
        <v>0</v>
      </c>
      <c r="AC59" s="10">
        <f t="shared" si="3"/>
        <v>0</v>
      </c>
      <c r="AD59" s="10">
        <f t="shared" si="4"/>
        <v>0</v>
      </c>
      <c r="AE59" s="10">
        <f t="shared" si="5"/>
        <v>0</v>
      </c>
      <c r="AF59" s="10">
        <f t="shared" si="6"/>
        <v>0</v>
      </c>
      <c r="AG59" s="10"/>
      <c r="AH59" s="10">
        <f t="shared" si="8"/>
        <v>0</v>
      </c>
      <c r="AI59" s="10">
        <f t="shared" si="9"/>
        <v>0</v>
      </c>
      <c r="AJ59" s="10">
        <f t="shared" si="10"/>
        <v>0</v>
      </c>
      <c r="AK59" s="10">
        <f t="shared" si="11"/>
        <v>0</v>
      </c>
      <c r="AL59" s="10">
        <f t="shared" si="12"/>
        <v>0</v>
      </c>
      <c r="AM59" s="10">
        <v>0</v>
      </c>
      <c r="AN59" s="10"/>
      <c r="AO59" s="11">
        <f t="shared" si="14"/>
        <v>0</v>
      </c>
      <c r="AP59" s="12"/>
      <c r="AS59">
        <v>0</v>
      </c>
      <c r="AT59">
        <v>0</v>
      </c>
      <c r="AU59">
        <f t="shared" si="17"/>
        <v>0</v>
      </c>
    </row>
    <row r="60" spans="1:47" x14ac:dyDescent="0.3">
      <c r="A60" s="1">
        <v>3571</v>
      </c>
      <c r="B60" s="1" t="s">
        <v>76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1">
        <f t="shared" si="1"/>
        <v>0</v>
      </c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1">
        <f t="shared" si="2"/>
        <v>0</v>
      </c>
      <c r="AC60" s="10">
        <f t="shared" si="3"/>
        <v>0</v>
      </c>
      <c r="AD60" s="10">
        <f t="shared" si="4"/>
        <v>0</v>
      </c>
      <c r="AE60" s="10">
        <f t="shared" si="5"/>
        <v>0</v>
      </c>
      <c r="AF60" s="10">
        <f t="shared" si="6"/>
        <v>0</v>
      </c>
      <c r="AG60" s="10"/>
      <c r="AH60" s="10">
        <f t="shared" si="8"/>
        <v>0</v>
      </c>
      <c r="AI60" s="10">
        <f t="shared" si="9"/>
        <v>0</v>
      </c>
      <c r="AJ60" s="10">
        <f t="shared" si="10"/>
        <v>0</v>
      </c>
      <c r="AK60" s="10">
        <f t="shared" si="11"/>
        <v>0</v>
      </c>
      <c r="AL60" s="10">
        <f t="shared" si="12"/>
        <v>0</v>
      </c>
      <c r="AM60" s="10">
        <v>0</v>
      </c>
      <c r="AN60" s="10"/>
      <c r="AO60" s="11">
        <f t="shared" si="14"/>
        <v>0</v>
      </c>
      <c r="AP60" s="12"/>
      <c r="AS60">
        <v>0</v>
      </c>
      <c r="AT60">
        <v>0</v>
      </c>
      <c r="AU60">
        <f t="shared" si="17"/>
        <v>0</v>
      </c>
    </row>
    <row r="61" spans="1:47" x14ac:dyDescent="0.3">
      <c r="A61" s="1">
        <v>3572</v>
      </c>
      <c r="B61" s="1" t="s">
        <v>77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1">
        <f t="shared" si="1"/>
        <v>0</v>
      </c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1">
        <f t="shared" si="2"/>
        <v>0</v>
      </c>
      <c r="AC61" s="10">
        <f t="shared" si="3"/>
        <v>0</v>
      </c>
      <c r="AD61" s="10">
        <f t="shared" si="4"/>
        <v>0</v>
      </c>
      <c r="AE61" s="10">
        <f t="shared" si="5"/>
        <v>0</v>
      </c>
      <c r="AF61" s="10">
        <f t="shared" si="6"/>
        <v>0</v>
      </c>
      <c r="AG61" s="10"/>
      <c r="AH61" s="10">
        <f t="shared" si="8"/>
        <v>0</v>
      </c>
      <c r="AI61" s="10">
        <f t="shared" si="9"/>
        <v>0</v>
      </c>
      <c r="AJ61" s="10">
        <f t="shared" si="10"/>
        <v>0</v>
      </c>
      <c r="AK61" s="10">
        <f t="shared" si="11"/>
        <v>0</v>
      </c>
      <c r="AL61" s="10">
        <f t="shared" si="12"/>
        <v>0</v>
      </c>
      <c r="AM61" s="10">
        <v>0</v>
      </c>
      <c r="AN61" s="10"/>
      <c r="AO61" s="11">
        <f t="shared" si="14"/>
        <v>0</v>
      </c>
      <c r="AP61" s="12"/>
      <c r="AS61">
        <v>0</v>
      </c>
      <c r="AT61">
        <v>0</v>
      </c>
      <c r="AU61">
        <f t="shared" si="17"/>
        <v>0</v>
      </c>
    </row>
    <row r="62" spans="1:47" x14ac:dyDescent="0.3">
      <c r="A62" s="1">
        <v>3573</v>
      </c>
      <c r="B62" s="1" t="s">
        <v>78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1">
        <f t="shared" si="1"/>
        <v>0</v>
      </c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1">
        <f t="shared" si="2"/>
        <v>0</v>
      </c>
      <c r="AC62" s="10">
        <f t="shared" si="3"/>
        <v>0</v>
      </c>
      <c r="AD62" s="10">
        <f t="shared" si="4"/>
        <v>0</v>
      </c>
      <c r="AE62" s="10">
        <f t="shared" si="5"/>
        <v>0</v>
      </c>
      <c r="AF62" s="10">
        <f t="shared" si="6"/>
        <v>0</v>
      </c>
      <c r="AG62" s="10"/>
      <c r="AH62" s="10">
        <f t="shared" si="8"/>
        <v>0</v>
      </c>
      <c r="AI62" s="10">
        <f t="shared" si="9"/>
        <v>0</v>
      </c>
      <c r="AJ62" s="10">
        <f t="shared" si="10"/>
        <v>0</v>
      </c>
      <c r="AK62" s="10">
        <f t="shared" si="11"/>
        <v>0</v>
      </c>
      <c r="AL62" s="10">
        <f t="shared" si="12"/>
        <v>0</v>
      </c>
      <c r="AM62" s="10">
        <v>0</v>
      </c>
      <c r="AN62" s="10"/>
      <c r="AO62" s="11">
        <f t="shared" si="14"/>
        <v>0</v>
      </c>
      <c r="AP62" s="12"/>
      <c r="AS62">
        <v>0</v>
      </c>
      <c r="AT62">
        <v>0</v>
      </c>
      <c r="AU62">
        <f t="shared" si="17"/>
        <v>0</v>
      </c>
    </row>
    <row r="63" spans="1:47" x14ac:dyDescent="0.3">
      <c r="A63" s="1">
        <v>3574</v>
      </c>
      <c r="B63" s="1" t="s">
        <v>79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1">
        <f t="shared" si="1"/>
        <v>0</v>
      </c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1">
        <f t="shared" si="2"/>
        <v>0</v>
      </c>
      <c r="AC63" s="10">
        <f t="shared" si="3"/>
        <v>0</v>
      </c>
      <c r="AD63" s="10">
        <f t="shared" si="4"/>
        <v>0</v>
      </c>
      <c r="AE63" s="10">
        <f t="shared" si="5"/>
        <v>0</v>
      </c>
      <c r="AF63" s="10">
        <f t="shared" si="6"/>
        <v>0</v>
      </c>
      <c r="AG63" s="10"/>
      <c r="AH63" s="10">
        <f t="shared" si="8"/>
        <v>0</v>
      </c>
      <c r="AI63" s="10">
        <f t="shared" si="9"/>
        <v>0</v>
      </c>
      <c r="AJ63" s="10">
        <f t="shared" si="10"/>
        <v>0</v>
      </c>
      <c r="AK63" s="10">
        <f t="shared" si="11"/>
        <v>0</v>
      </c>
      <c r="AL63" s="10">
        <f t="shared" si="12"/>
        <v>0</v>
      </c>
      <c r="AM63" s="10">
        <v>0</v>
      </c>
      <c r="AN63" s="10"/>
      <c r="AO63" s="11">
        <f t="shared" si="14"/>
        <v>0</v>
      </c>
      <c r="AP63" s="12"/>
      <c r="AS63">
        <v>0</v>
      </c>
      <c r="AT63">
        <v>0</v>
      </c>
      <c r="AU63">
        <f t="shared" si="17"/>
        <v>0</v>
      </c>
    </row>
    <row r="64" spans="1:47" x14ac:dyDescent="0.3">
      <c r="A64" s="1">
        <v>3575</v>
      </c>
      <c r="B64" s="1" t="s">
        <v>80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1">
        <f t="shared" si="1"/>
        <v>0</v>
      </c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1">
        <f t="shared" si="2"/>
        <v>0</v>
      </c>
      <c r="AC64" s="10">
        <f t="shared" si="3"/>
        <v>0</v>
      </c>
      <c r="AD64" s="10">
        <f t="shared" si="4"/>
        <v>0</v>
      </c>
      <c r="AE64" s="10">
        <f t="shared" si="5"/>
        <v>0</v>
      </c>
      <c r="AF64" s="10">
        <f t="shared" si="6"/>
        <v>0</v>
      </c>
      <c r="AG64" s="10"/>
      <c r="AH64" s="10">
        <f t="shared" si="8"/>
        <v>0</v>
      </c>
      <c r="AI64" s="10">
        <f t="shared" si="9"/>
        <v>0</v>
      </c>
      <c r="AJ64" s="10">
        <f t="shared" si="10"/>
        <v>0</v>
      </c>
      <c r="AK64" s="10">
        <f t="shared" si="11"/>
        <v>0</v>
      </c>
      <c r="AL64" s="10">
        <f t="shared" si="12"/>
        <v>0</v>
      </c>
      <c r="AM64" s="10">
        <v>0</v>
      </c>
      <c r="AN64" s="10"/>
      <c r="AO64" s="11">
        <f t="shared" si="14"/>
        <v>0</v>
      </c>
      <c r="AP64" s="12"/>
      <c r="AS64">
        <v>0</v>
      </c>
      <c r="AT64">
        <v>0</v>
      </c>
      <c r="AU64">
        <f t="shared" si="17"/>
        <v>0</v>
      </c>
    </row>
    <row r="65" spans="1:71" x14ac:dyDescent="0.3">
      <c r="A65" s="1">
        <v>3576</v>
      </c>
      <c r="B65" s="1" t="s">
        <v>81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1">
        <f t="shared" si="1"/>
        <v>0</v>
      </c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1">
        <f t="shared" si="2"/>
        <v>0</v>
      </c>
      <c r="AC65" s="10">
        <f t="shared" si="3"/>
        <v>0</v>
      </c>
      <c r="AD65" s="10">
        <f t="shared" si="4"/>
        <v>0</v>
      </c>
      <c r="AE65" s="10">
        <f t="shared" si="5"/>
        <v>0</v>
      </c>
      <c r="AF65" s="10">
        <f t="shared" si="6"/>
        <v>0</v>
      </c>
      <c r="AG65" s="10"/>
      <c r="AH65" s="10">
        <f t="shared" si="8"/>
        <v>0</v>
      </c>
      <c r="AI65" s="10">
        <f t="shared" si="9"/>
        <v>0</v>
      </c>
      <c r="AJ65" s="10">
        <f t="shared" si="10"/>
        <v>0</v>
      </c>
      <c r="AK65" s="10">
        <f t="shared" si="11"/>
        <v>0</v>
      </c>
      <c r="AL65" s="10">
        <f t="shared" si="12"/>
        <v>0</v>
      </c>
      <c r="AM65" s="10">
        <v>0</v>
      </c>
      <c r="AN65" s="10"/>
      <c r="AO65" s="11">
        <f t="shared" si="14"/>
        <v>0</v>
      </c>
      <c r="AP65" s="12"/>
      <c r="AS65">
        <v>0</v>
      </c>
      <c r="AT65">
        <v>0</v>
      </c>
      <c r="AU65">
        <f t="shared" si="17"/>
        <v>0</v>
      </c>
    </row>
    <row r="66" spans="1:71" x14ac:dyDescent="0.3">
      <c r="A66" s="1">
        <v>3577</v>
      </c>
      <c r="B66" s="1" t="s">
        <v>82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1">
        <f t="shared" si="1"/>
        <v>0</v>
      </c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1">
        <f t="shared" si="2"/>
        <v>0</v>
      </c>
      <c r="AC66" s="10">
        <f>ROUND(22848*1.15,0)</f>
        <v>26275</v>
      </c>
      <c r="AD66" s="10">
        <f>ROUND(18402*1.15,0)</f>
        <v>21162</v>
      </c>
      <c r="AE66" s="10">
        <f>ROUND(15191*1.15,0)</f>
        <v>17470</v>
      </c>
      <c r="AF66" s="10">
        <f>ROUND(9757*1.15,0)</f>
        <v>11221</v>
      </c>
      <c r="AG66" s="10"/>
      <c r="AH66" s="10">
        <v>0</v>
      </c>
      <c r="AI66" s="10">
        <v>0</v>
      </c>
      <c r="AJ66" s="10">
        <v>0</v>
      </c>
      <c r="AK66" s="10">
        <f>ROUND(4323*1.15,0)</f>
        <v>4971</v>
      </c>
      <c r="AL66" s="10">
        <f>ROUND(10251*1.15,0)</f>
        <v>11789</v>
      </c>
      <c r="AM66" s="10">
        <v>24144</v>
      </c>
      <c r="AN66" s="10">
        <f>ROUND(21733*1.15,0)</f>
        <v>24993</v>
      </c>
      <c r="AO66" s="11">
        <f t="shared" si="14"/>
        <v>142025</v>
      </c>
      <c r="AP66" s="12">
        <f>SUM(AO39:AO66)</f>
        <v>713131</v>
      </c>
      <c r="AS66">
        <v>4545</v>
      </c>
      <c r="AT66">
        <v>19599</v>
      </c>
      <c r="AU66">
        <f t="shared" si="17"/>
        <v>24144</v>
      </c>
    </row>
    <row r="67" spans="1:71" x14ac:dyDescent="0.3">
      <c r="A67" s="1"/>
      <c r="B67" s="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1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1"/>
      <c r="AC67" s="20">
        <f>SUM(AC39:AC66)</f>
        <v>122662</v>
      </c>
      <c r="AD67" s="20">
        <f t="shared" ref="AD67:AN67" si="18">SUM(AD39:AD66)</f>
        <v>103001</v>
      </c>
      <c r="AE67" s="20">
        <f t="shared" si="18"/>
        <v>85320</v>
      </c>
      <c r="AF67" s="20">
        <f t="shared" si="18"/>
        <v>59928</v>
      </c>
      <c r="AG67" s="20">
        <f t="shared" si="18"/>
        <v>0</v>
      </c>
      <c r="AH67" s="20">
        <f t="shared" si="18"/>
        <v>0</v>
      </c>
      <c r="AI67" s="20">
        <f t="shared" si="18"/>
        <v>0</v>
      </c>
      <c r="AJ67" s="20">
        <f t="shared" si="18"/>
        <v>0</v>
      </c>
      <c r="AK67" s="20">
        <f t="shared" si="18"/>
        <v>34064</v>
      </c>
      <c r="AL67" s="20">
        <f t="shared" si="18"/>
        <v>120832</v>
      </c>
      <c r="AM67" s="20">
        <f t="shared" si="18"/>
        <v>159353</v>
      </c>
      <c r="AN67" s="20">
        <f t="shared" si="18"/>
        <v>27971</v>
      </c>
      <c r="AO67" s="11"/>
      <c r="AP67" s="12"/>
      <c r="BH67" s="16">
        <f>SUM(BH39:BH66)</f>
        <v>509144</v>
      </c>
      <c r="BI67" s="16">
        <f t="shared" ref="BI67:BS67" si="19">SUM(BI39:BI66)</f>
        <v>0</v>
      </c>
      <c r="BJ67" s="16">
        <f t="shared" si="19"/>
        <v>0</v>
      </c>
      <c r="BK67" s="16">
        <f t="shared" si="19"/>
        <v>0</v>
      </c>
      <c r="BL67" s="16">
        <f t="shared" si="19"/>
        <v>0</v>
      </c>
      <c r="BM67" s="16">
        <f t="shared" si="19"/>
        <v>0</v>
      </c>
      <c r="BN67" s="16">
        <f t="shared" si="19"/>
        <v>0</v>
      </c>
      <c r="BO67" s="16">
        <f t="shared" si="19"/>
        <v>0</v>
      </c>
      <c r="BP67" s="16">
        <f t="shared" si="19"/>
        <v>0</v>
      </c>
      <c r="BQ67" s="16">
        <f t="shared" si="19"/>
        <v>0</v>
      </c>
      <c r="BR67" s="16">
        <f t="shared" si="19"/>
        <v>0</v>
      </c>
      <c r="BS67" s="16">
        <f t="shared" si="19"/>
        <v>0</v>
      </c>
    </row>
    <row r="68" spans="1:71" x14ac:dyDescent="0.3">
      <c r="A68" s="1">
        <v>35100</v>
      </c>
      <c r="B68" s="1" t="s">
        <v>83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1">
        <f t="shared" si="1"/>
        <v>0</v>
      </c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1">
        <f t="shared" si="2"/>
        <v>0</v>
      </c>
      <c r="AC68" s="10">
        <f t="shared" si="3"/>
        <v>0</v>
      </c>
      <c r="AD68" s="10">
        <f t="shared" si="4"/>
        <v>0</v>
      </c>
      <c r="AE68" s="10">
        <f t="shared" si="5"/>
        <v>0</v>
      </c>
      <c r="AF68" s="10">
        <f t="shared" si="6"/>
        <v>0</v>
      </c>
      <c r="AG68" s="10">
        <f t="shared" si="7"/>
        <v>0</v>
      </c>
      <c r="AH68" s="10">
        <f t="shared" si="8"/>
        <v>0</v>
      </c>
      <c r="AI68" s="10">
        <f t="shared" si="9"/>
        <v>0</v>
      </c>
      <c r="AJ68" s="10">
        <f t="shared" si="10"/>
        <v>0</v>
      </c>
      <c r="AK68" s="10">
        <f t="shared" si="11"/>
        <v>0</v>
      </c>
      <c r="AL68" s="10">
        <f t="shared" si="12"/>
        <v>0</v>
      </c>
      <c r="AM68" s="10">
        <f t="shared" si="13"/>
        <v>0</v>
      </c>
      <c r="AN68" s="10"/>
      <c r="AO68" s="11">
        <f t="shared" si="14"/>
        <v>0</v>
      </c>
      <c r="AP68" s="12"/>
    </row>
    <row r="69" spans="1:71" x14ac:dyDescent="0.3">
      <c r="A69" s="1">
        <v>35101</v>
      </c>
      <c r="B69" s="1" t="s">
        <v>84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1">
        <f t="shared" si="1"/>
        <v>0</v>
      </c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1">
        <f t="shared" si="2"/>
        <v>0</v>
      </c>
      <c r="AC69" s="10">
        <v>121705</v>
      </c>
      <c r="AD69" s="10">
        <v>98019</v>
      </c>
      <c r="AE69" s="10">
        <v>80913</v>
      </c>
      <c r="AF69" s="10">
        <v>51969</v>
      </c>
      <c r="AG69" s="10">
        <v>21051</v>
      </c>
      <c r="AH69" s="10">
        <v>0</v>
      </c>
      <c r="AI69" s="10">
        <v>0</v>
      </c>
      <c r="AJ69" s="10">
        <v>0</v>
      </c>
      <c r="AK69" s="10">
        <v>23024</v>
      </c>
      <c r="AL69" s="10">
        <v>54600</v>
      </c>
      <c r="AM69" s="10">
        <v>90780</v>
      </c>
      <c r="AN69" s="10">
        <v>115779</v>
      </c>
      <c r="AO69" s="11">
        <f t="shared" si="14"/>
        <v>657840</v>
      </c>
      <c r="AP69" s="12"/>
    </row>
    <row r="70" spans="1:71" x14ac:dyDescent="0.3">
      <c r="A70" s="1">
        <v>35102</v>
      </c>
      <c r="B70" s="1" t="s">
        <v>85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1">
        <f t="shared" ref="O70" si="20">SUM(C70:N70)</f>
        <v>0</v>
      </c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1">
        <f t="shared" ref="AB70" si="21">SUM(P70:AA70)</f>
        <v>0</v>
      </c>
      <c r="AC70" s="10">
        <f t="shared" ref="AC70" si="22">ROUND(P70,0)</f>
        <v>0</v>
      </c>
      <c r="AD70" s="10">
        <f t="shared" ref="AD70" si="23">ROUND(Q70,0)</f>
        <v>0</v>
      </c>
      <c r="AE70" s="10">
        <f t="shared" ref="AE70" si="24">ROUND(R70,0)</f>
        <v>0</v>
      </c>
      <c r="AF70" s="10">
        <f t="shared" ref="AF70" si="25">ROUND(S70,0)</f>
        <v>0</v>
      </c>
      <c r="AG70" s="10">
        <f t="shared" ref="AG70" si="26">ROUND(T70,0)</f>
        <v>0</v>
      </c>
      <c r="AH70" s="10">
        <f t="shared" ref="AH70" si="27">ROUND(U70,0)</f>
        <v>0</v>
      </c>
      <c r="AI70" s="10">
        <f t="shared" ref="AI70" si="28">ROUND(V70,0)</f>
        <v>0</v>
      </c>
      <c r="AJ70" s="10">
        <f t="shared" ref="AJ70" si="29">ROUND(W70,0)</f>
        <v>0</v>
      </c>
      <c r="AK70" s="10">
        <f t="shared" ref="AK70" si="30">ROUND(X70,0)</f>
        <v>0</v>
      </c>
      <c r="AL70" s="10">
        <f t="shared" ref="AL70" si="31">ROUND(Y70,0)</f>
        <v>0</v>
      </c>
      <c r="AM70" s="10">
        <f t="shared" ref="AM70" si="32">ROUND(Z70+AA70,0)</f>
        <v>0</v>
      </c>
      <c r="AN70" s="10"/>
      <c r="AO70" s="11">
        <f t="shared" ref="AO70" si="33">SUM(AC70:AN70)</f>
        <v>0</v>
      </c>
      <c r="AP70" s="12">
        <f>SUM(AO68:AO70)</f>
        <v>657840</v>
      </c>
    </row>
    <row r="71" spans="1:71" x14ac:dyDescent="0.3">
      <c r="AC71" s="21">
        <f>SUM(AC68:AC70)</f>
        <v>121705</v>
      </c>
      <c r="AD71" s="21">
        <f t="shared" ref="AD71:AN71" si="34">SUM(AD68:AD70)</f>
        <v>98019</v>
      </c>
      <c r="AE71" s="21">
        <f t="shared" si="34"/>
        <v>80913</v>
      </c>
      <c r="AF71" s="21">
        <f t="shared" si="34"/>
        <v>51969</v>
      </c>
      <c r="AG71" s="21">
        <f t="shared" si="34"/>
        <v>21051</v>
      </c>
      <c r="AH71" s="21">
        <f t="shared" si="34"/>
        <v>0</v>
      </c>
      <c r="AI71" s="21">
        <f t="shared" si="34"/>
        <v>0</v>
      </c>
      <c r="AJ71" s="21">
        <f t="shared" si="34"/>
        <v>0</v>
      </c>
      <c r="AK71" s="21">
        <f t="shared" si="34"/>
        <v>23024</v>
      </c>
      <c r="AL71" s="21">
        <f t="shared" si="34"/>
        <v>54600</v>
      </c>
      <c r="AM71" s="21">
        <f t="shared" si="34"/>
        <v>90780</v>
      </c>
      <c r="AN71" s="21">
        <f t="shared" si="34"/>
        <v>115779</v>
      </c>
      <c r="BH71" s="16">
        <f>SUM(BH68:BH70)</f>
        <v>0</v>
      </c>
      <c r="BI71" s="16">
        <f t="shared" ref="BI71:BS71" si="35">SUM(BI68:BI70)</f>
        <v>0</v>
      </c>
      <c r="BJ71" s="16">
        <f t="shared" si="35"/>
        <v>0</v>
      </c>
      <c r="BK71" s="16">
        <f t="shared" si="35"/>
        <v>0</v>
      </c>
      <c r="BL71" s="16">
        <f t="shared" si="35"/>
        <v>0</v>
      </c>
      <c r="BM71" s="16">
        <f t="shared" si="35"/>
        <v>0</v>
      </c>
      <c r="BN71" s="16">
        <f t="shared" si="35"/>
        <v>0</v>
      </c>
      <c r="BO71" s="16">
        <f t="shared" si="35"/>
        <v>0</v>
      </c>
      <c r="BP71" s="16">
        <f t="shared" si="35"/>
        <v>0</v>
      </c>
      <c r="BQ71" s="16">
        <f t="shared" si="35"/>
        <v>0</v>
      </c>
      <c r="BR71" s="16">
        <f t="shared" si="35"/>
        <v>0</v>
      </c>
      <c r="BS71" s="16">
        <f t="shared" si="35"/>
        <v>0</v>
      </c>
    </row>
  </sheetData>
  <mergeCells count="3">
    <mergeCell ref="C1:O1"/>
    <mergeCell ref="P1:AB1"/>
    <mergeCell ref="AC1:A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71"/>
  <sheetViews>
    <sheetView workbookViewId="0">
      <pane xSplit="2" ySplit="2" topLeftCell="AC57" activePane="bottomRight" state="frozen"/>
      <selection activeCell="BH67" sqref="BH67:BS67"/>
      <selection pane="topRight" activeCell="BH67" sqref="BH67:BS67"/>
      <selection pane="bottomLeft" activeCell="BH67" sqref="BH67:BS67"/>
      <selection pane="bottomRight" activeCell="AJ12" sqref="AJ12"/>
    </sheetView>
  </sheetViews>
  <sheetFormatPr defaultRowHeight="14.4" x14ac:dyDescent="0.3"/>
  <cols>
    <col min="1" max="1" width="8.109375" bestFit="1" customWidth="1"/>
    <col min="2" max="2" width="32.5546875" bestFit="1" customWidth="1"/>
    <col min="3" max="15" width="14.33203125" hidden="1" customWidth="1"/>
    <col min="16" max="28" width="14.5546875" hidden="1" customWidth="1"/>
    <col min="29" max="42" width="12.88671875" customWidth="1"/>
  </cols>
  <sheetData>
    <row r="1" spans="1:43" x14ac:dyDescent="0.3">
      <c r="C1" s="37" t="s">
        <v>86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 t="s">
        <v>87</v>
      </c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 t="s">
        <v>4</v>
      </c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spans="1:43" s="3" customFormat="1" x14ac:dyDescent="0.3">
      <c r="A2" s="2" t="s">
        <v>5</v>
      </c>
      <c r="B2" s="2" t="s">
        <v>6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4" t="s">
        <v>11</v>
      </c>
      <c r="P2" s="2">
        <v>1</v>
      </c>
      <c r="Q2" s="2">
        <v>2</v>
      </c>
      <c r="R2" s="2">
        <v>3</v>
      </c>
      <c r="S2" s="2">
        <v>4</v>
      </c>
      <c r="T2" s="2">
        <v>5</v>
      </c>
      <c r="U2" s="2">
        <v>6</v>
      </c>
      <c r="V2" s="2">
        <v>7</v>
      </c>
      <c r="W2" s="2">
        <v>8</v>
      </c>
      <c r="X2" s="2">
        <v>9</v>
      </c>
      <c r="Y2" s="2">
        <v>10</v>
      </c>
      <c r="Z2" s="2">
        <v>11</v>
      </c>
      <c r="AA2" s="2">
        <v>12</v>
      </c>
      <c r="AB2" s="4" t="s">
        <v>11</v>
      </c>
      <c r="AC2" s="2">
        <v>1</v>
      </c>
      <c r="AD2" s="2">
        <v>2</v>
      </c>
      <c r="AE2" s="2">
        <v>3</v>
      </c>
      <c r="AF2" s="2">
        <v>4</v>
      </c>
      <c r="AG2" s="2">
        <v>5</v>
      </c>
      <c r="AH2" s="2">
        <v>6</v>
      </c>
      <c r="AI2" s="2">
        <v>7</v>
      </c>
      <c r="AJ2" s="2">
        <v>8</v>
      </c>
      <c r="AK2" s="2">
        <v>9</v>
      </c>
      <c r="AL2" s="2">
        <v>10</v>
      </c>
      <c r="AM2" s="2">
        <v>11</v>
      </c>
      <c r="AN2" s="2">
        <v>12</v>
      </c>
      <c r="AO2" s="4" t="s">
        <v>11</v>
      </c>
      <c r="AP2" s="2" t="s">
        <v>13</v>
      </c>
    </row>
    <row r="3" spans="1:43" x14ac:dyDescent="0.3">
      <c r="A3" s="1">
        <v>3501</v>
      </c>
      <c r="B3" s="1" t="s">
        <v>14</v>
      </c>
      <c r="C3" s="10">
        <v>9.69</v>
      </c>
      <c r="D3" s="10">
        <v>8.77</v>
      </c>
      <c r="E3" s="10">
        <v>9.7200000000000006</v>
      </c>
      <c r="F3" s="10">
        <v>9.39</v>
      </c>
      <c r="G3" s="10">
        <v>6.58</v>
      </c>
      <c r="H3" s="10"/>
      <c r="I3" s="10"/>
      <c r="J3" s="10"/>
      <c r="K3" s="10">
        <v>6.58</v>
      </c>
      <c r="L3" s="10">
        <v>9.7200000000000006</v>
      </c>
      <c r="M3" s="10">
        <v>9.39</v>
      </c>
      <c r="N3" s="10">
        <v>9.7200000000000006</v>
      </c>
      <c r="O3" s="11">
        <f>SUM(C3:N3)</f>
        <v>79.56</v>
      </c>
      <c r="P3" s="10">
        <v>1932.04</v>
      </c>
      <c r="Q3" s="10">
        <v>1748.61</v>
      </c>
      <c r="R3" s="10">
        <v>1938.02</v>
      </c>
      <c r="S3" s="10">
        <v>1872.23</v>
      </c>
      <c r="T3" s="10">
        <v>1311.94</v>
      </c>
      <c r="U3" s="10"/>
      <c r="V3" s="10"/>
      <c r="W3" s="10"/>
      <c r="X3" s="10">
        <v>1373.59</v>
      </c>
      <c r="Y3" s="10">
        <v>2029.08</v>
      </c>
      <c r="Z3" s="10">
        <v>1960.2</v>
      </c>
      <c r="AA3" s="10">
        <v>2029.09</v>
      </c>
      <c r="AB3" s="11">
        <f>SUM(P3:AA3)</f>
        <v>16194.800000000001</v>
      </c>
      <c r="AC3" s="10">
        <v>1933</v>
      </c>
      <c r="AD3" s="10">
        <v>1749</v>
      </c>
      <c r="AE3" s="10">
        <v>1939</v>
      </c>
      <c r="AF3" s="10">
        <v>1873</v>
      </c>
      <c r="AG3" s="10"/>
      <c r="AH3" s="10">
        <v>0</v>
      </c>
      <c r="AI3" s="10">
        <v>0</v>
      </c>
      <c r="AJ3" s="10">
        <v>0</v>
      </c>
      <c r="AK3" s="10">
        <v>1374</v>
      </c>
      <c r="AL3" s="10">
        <v>3342</v>
      </c>
      <c r="AM3" s="10">
        <v>3990</v>
      </c>
      <c r="AN3" s="10"/>
      <c r="AO3" s="11">
        <f>SUM(AC3:AN3)</f>
        <v>16200</v>
      </c>
      <c r="AP3" s="12"/>
      <c r="AQ3" s="14">
        <f>AG3+AL3</f>
        <v>3342</v>
      </c>
    </row>
    <row r="4" spans="1:43" x14ac:dyDescent="0.3">
      <c r="A4" s="1">
        <v>3502</v>
      </c>
      <c r="B4" s="1" t="s">
        <v>17</v>
      </c>
      <c r="C4" s="10">
        <v>13.69</v>
      </c>
      <c r="D4" s="10">
        <v>12.35</v>
      </c>
      <c r="E4" s="10">
        <v>13.67</v>
      </c>
      <c r="F4" s="10">
        <v>13.24</v>
      </c>
      <c r="G4" s="10">
        <v>9.26</v>
      </c>
      <c r="H4" s="10"/>
      <c r="I4" s="10"/>
      <c r="J4" s="10"/>
      <c r="K4" s="10">
        <v>9.26</v>
      </c>
      <c r="L4" s="10">
        <v>13.67</v>
      </c>
      <c r="M4" s="10">
        <v>13.24</v>
      </c>
      <c r="N4" s="10">
        <v>13.67</v>
      </c>
      <c r="O4" s="11">
        <f t="shared" ref="O4:O69" si="0">SUM(C4:N4)</f>
        <v>112.05</v>
      </c>
      <c r="P4" s="10">
        <v>2379.0500000000002</v>
      </c>
      <c r="Q4" s="10">
        <v>2146.19</v>
      </c>
      <c r="R4" s="10">
        <v>2375.56</v>
      </c>
      <c r="S4" s="10">
        <v>2300.85</v>
      </c>
      <c r="T4" s="10">
        <v>1609.21</v>
      </c>
      <c r="U4" s="10"/>
      <c r="V4" s="10"/>
      <c r="W4" s="10"/>
      <c r="X4" s="10">
        <v>1705.79</v>
      </c>
      <c r="Y4" s="10">
        <v>2518.15</v>
      </c>
      <c r="Z4" s="10">
        <v>2438.9499999999998</v>
      </c>
      <c r="AA4" s="10">
        <v>2518.15</v>
      </c>
      <c r="AB4" s="11">
        <f t="shared" ref="AB4:AB69" si="1">SUM(P4:AA4)</f>
        <v>19991.900000000001</v>
      </c>
      <c r="AC4" s="10">
        <v>2380</v>
      </c>
      <c r="AD4" s="10">
        <v>2147</v>
      </c>
      <c r="AE4" s="10">
        <v>2376</v>
      </c>
      <c r="AF4" s="10">
        <v>2301</v>
      </c>
      <c r="AG4" s="10"/>
      <c r="AH4" s="10">
        <v>0</v>
      </c>
      <c r="AI4" s="10">
        <v>0</v>
      </c>
      <c r="AJ4" s="10">
        <v>0</v>
      </c>
      <c r="AK4" s="10">
        <v>1706</v>
      </c>
      <c r="AL4" s="10">
        <v>4129</v>
      </c>
      <c r="AM4" s="10">
        <v>4958</v>
      </c>
      <c r="AN4" s="10"/>
      <c r="AO4" s="11">
        <f t="shared" ref="AO4:AO69" si="2">SUM(AC4:AN4)</f>
        <v>19997</v>
      </c>
      <c r="AP4" s="12"/>
      <c r="AQ4" s="14">
        <f t="shared" ref="AQ4:AQ37" si="3">AG4+AL4</f>
        <v>4129</v>
      </c>
    </row>
    <row r="5" spans="1:43" x14ac:dyDescent="0.3">
      <c r="A5" s="1">
        <v>3503</v>
      </c>
      <c r="B5" s="1" t="s">
        <v>18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>
        <f t="shared" si="0"/>
        <v>0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1">
        <f t="shared" si="1"/>
        <v>0</v>
      </c>
      <c r="AC5" s="10">
        <v>6023</v>
      </c>
      <c r="AD5" s="10">
        <v>5650</v>
      </c>
      <c r="AE5" s="10">
        <v>6041</v>
      </c>
      <c r="AF5" s="10">
        <v>5840</v>
      </c>
      <c r="AG5" s="10"/>
      <c r="AH5" s="10">
        <v>0</v>
      </c>
      <c r="AI5" s="10">
        <v>0</v>
      </c>
      <c r="AJ5" s="10">
        <v>0</v>
      </c>
      <c r="AK5" s="10">
        <v>4088</v>
      </c>
      <c r="AL5" s="10">
        <v>10129</v>
      </c>
      <c r="AM5" s="10">
        <v>11880</v>
      </c>
      <c r="AN5" s="10"/>
      <c r="AO5" s="11">
        <f t="shared" si="2"/>
        <v>49651</v>
      </c>
      <c r="AP5" s="12"/>
      <c r="AQ5" s="14">
        <f t="shared" si="3"/>
        <v>10129</v>
      </c>
    </row>
    <row r="6" spans="1:43" x14ac:dyDescent="0.3">
      <c r="A6" s="1">
        <v>3504</v>
      </c>
      <c r="B6" s="1" t="s">
        <v>19</v>
      </c>
      <c r="C6" s="10">
        <v>8.66</v>
      </c>
      <c r="D6" s="10">
        <v>7.83</v>
      </c>
      <c r="E6" s="10">
        <v>8.66</v>
      </c>
      <c r="F6" s="10">
        <v>8.39</v>
      </c>
      <c r="G6" s="10">
        <v>5.87</v>
      </c>
      <c r="H6" s="10">
        <v>0</v>
      </c>
      <c r="I6" s="10">
        <v>0</v>
      </c>
      <c r="J6" s="10">
        <v>0</v>
      </c>
      <c r="K6" s="10">
        <v>5.87</v>
      </c>
      <c r="L6" s="10">
        <v>8.66</v>
      </c>
      <c r="M6" s="10">
        <v>8.39</v>
      </c>
      <c r="N6" s="10">
        <v>8.66</v>
      </c>
      <c r="O6" s="11">
        <f t="shared" si="0"/>
        <v>70.989999999999995</v>
      </c>
      <c r="P6" s="10">
        <v>6131.75</v>
      </c>
      <c r="Q6" s="10">
        <v>5534.18</v>
      </c>
      <c r="R6" s="10">
        <v>6114.56</v>
      </c>
      <c r="S6" s="10">
        <v>5922.25</v>
      </c>
      <c r="T6" s="10">
        <v>4141.6400000000003</v>
      </c>
      <c r="U6" s="10">
        <v>0</v>
      </c>
      <c r="V6" s="10">
        <v>0</v>
      </c>
      <c r="W6" s="10">
        <v>0</v>
      </c>
      <c r="X6" s="10">
        <v>4285.99</v>
      </c>
      <c r="Y6" s="10">
        <v>6327.65</v>
      </c>
      <c r="Z6" s="10">
        <v>6128.66</v>
      </c>
      <c r="AA6" s="10">
        <v>6327.65</v>
      </c>
      <c r="AB6" s="11">
        <f t="shared" si="1"/>
        <v>50914.330000000009</v>
      </c>
      <c r="AC6" s="10">
        <v>6132</v>
      </c>
      <c r="AD6" s="10">
        <v>5535</v>
      </c>
      <c r="AE6" s="10">
        <v>6115</v>
      </c>
      <c r="AF6" s="10">
        <v>5923</v>
      </c>
      <c r="AG6" s="10"/>
      <c r="AH6" s="10">
        <v>0</v>
      </c>
      <c r="AI6" s="10">
        <v>0</v>
      </c>
      <c r="AJ6" s="10">
        <v>0</v>
      </c>
      <c r="AK6" s="10">
        <v>4286</v>
      </c>
      <c r="AL6" s="10">
        <v>10470</v>
      </c>
      <c r="AM6" s="10">
        <v>12457</v>
      </c>
      <c r="AN6" s="10"/>
      <c r="AO6" s="11">
        <f t="shared" si="2"/>
        <v>50918</v>
      </c>
      <c r="AP6" s="12"/>
      <c r="AQ6" s="14">
        <f t="shared" si="3"/>
        <v>10470</v>
      </c>
    </row>
    <row r="7" spans="1:43" x14ac:dyDescent="0.3">
      <c r="A7" s="1">
        <v>3505</v>
      </c>
      <c r="B7" s="1" t="s">
        <v>20</v>
      </c>
      <c r="C7" s="10">
        <v>6.67</v>
      </c>
      <c r="D7" s="10">
        <v>6.03</v>
      </c>
      <c r="E7" s="10">
        <v>6.68</v>
      </c>
      <c r="F7" s="10">
        <v>6.47</v>
      </c>
      <c r="G7" s="10">
        <v>4.53</v>
      </c>
      <c r="H7" s="10">
        <v>0</v>
      </c>
      <c r="I7" s="10">
        <v>0</v>
      </c>
      <c r="J7" s="10">
        <v>0</v>
      </c>
      <c r="K7" s="10">
        <v>4.53</v>
      </c>
      <c r="L7" s="10">
        <v>6.68</v>
      </c>
      <c r="M7" s="10">
        <v>6.47</v>
      </c>
      <c r="N7" s="10">
        <v>6.68</v>
      </c>
      <c r="O7" s="11">
        <f t="shared" si="0"/>
        <v>54.739999999999995</v>
      </c>
      <c r="P7" s="10">
        <v>1329.9</v>
      </c>
      <c r="Q7" s="10">
        <v>1202.29</v>
      </c>
      <c r="R7" s="10">
        <v>1331.9</v>
      </c>
      <c r="S7" s="10">
        <v>1290.03</v>
      </c>
      <c r="T7" s="10">
        <v>903.22</v>
      </c>
      <c r="U7" s="10">
        <v>0</v>
      </c>
      <c r="V7" s="10">
        <v>0</v>
      </c>
      <c r="W7" s="10">
        <v>0</v>
      </c>
      <c r="X7" s="10">
        <v>957.37</v>
      </c>
      <c r="Y7" s="10">
        <v>1411.75</v>
      </c>
      <c r="Z7" s="10">
        <v>1367.37</v>
      </c>
      <c r="AA7" s="10">
        <v>1411.75</v>
      </c>
      <c r="AB7" s="11">
        <f t="shared" si="1"/>
        <v>11205.579999999998</v>
      </c>
      <c r="AC7" s="10">
        <v>1330</v>
      </c>
      <c r="AD7" s="10">
        <v>1203</v>
      </c>
      <c r="AE7" s="10">
        <v>1332</v>
      </c>
      <c r="AF7" s="10">
        <v>1291</v>
      </c>
      <c r="AG7" s="10"/>
      <c r="AH7" s="10">
        <v>0</v>
      </c>
      <c r="AI7" s="10">
        <v>0</v>
      </c>
      <c r="AJ7" s="10">
        <v>0</v>
      </c>
      <c r="AK7" s="10">
        <v>958</v>
      </c>
      <c r="AL7" s="10">
        <v>2316</v>
      </c>
      <c r="AM7" s="10">
        <v>2780</v>
      </c>
      <c r="AN7" s="10"/>
      <c r="AO7" s="11">
        <f t="shared" si="2"/>
        <v>11210</v>
      </c>
      <c r="AP7" s="12"/>
      <c r="AQ7" s="14">
        <f t="shared" si="3"/>
        <v>2316</v>
      </c>
    </row>
    <row r="8" spans="1:43" x14ac:dyDescent="0.3">
      <c r="A8" s="1">
        <v>3506</v>
      </c>
      <c r="B8" s="1" t="s">
        <v>21</v>
      </c>
      <c r="C8" s="10">
        <v>62.14</v>
      </c>
      <c r="D8" s="10">
        <v>56.13</v>
      </c>
      <c r="E8" s="10">
        <v>62.15</v>
      </c>
      <c r="F8" s="10">
        <v>60.14</v>
      </c>
      <c r="G8" s="10">
        <v>42.1</v>
      </c>
      <c r="H8" s="10">
        <v>0</v>
      </c>
      <c r="I8" s="10">
        <v>0</v>
      </c>
      <c r="J8" s="10">
        <v>0</v>
      </c>
      <c r="K8" s="10">
        <v>42.1</v>
      </c>
      <c r="L8" s="10">
        <v>62.15</v>
      </c>
      <c r="M8" s="10">
        <v>60.14</v>
      </c>
      <c r="N8" s="10">
        <v>62.15</v>
      </c>
      <c r="O8" s="11">
        <f t="shared" si="0"/>
        <v>509.2</v>
      </c>
      <c r="P8" s="10">
        <v>8759.44</v>
      </c>
      <c r="Q8" s="10">
        <v>7912.24</v>
      </c>
      <c r="R8" s="10">
        <v>8760.84</v>
      </c>
      <c r="S8" s="10">
        <v>8477.5</v>
      </c>
      <c r="T8" s="10">
        <v>5934.54</v>
      </c>
      <c r="U8" s="10">
        <v>0</v>
      </c>
      <c r="V8" s="10">
        <v>0</v>
      </c>
      <c r="W8" s="10">
        <v>0</v>
      </c>
      <c r="X8" s="10">
        <v>6456.65</v>
      </c>
      <c r="Y8" s="10">
        <v>9531.6200000000008</v>
      </c>
      <c r="Z8" s="10">
        <v>9223.35</v>
      </c>
      <c r="AA8" s="10">
        <v>9531.6200000000008</v>
      </c>
      <c r="AB8" s="11">
        <f t="shared" si="1"/>
        <v>74587.8</v>
      </c>
      <c r="AC8" s="10">
        <v>8760</v>
      </c>
      <c r="AD8" s="10">
        <v>7913</v>
      </c>
      <c r="AE8" s="10">
        <v>8761</v>
      </c>
      <c r="AF8" s="10">
        <v>8478</v>
      </c>
      <c r="AG8" s="10"/>
      <c r="AH8" s="10">
        <v>0</v>
      </c>
      <c r="AI8" s="10">
        <v>0</v>
      </c>
      <c r="AJ8" s="10">
        <v>0</v>
      </c>
      <c r="AK8" s="10">
        <v>6457</v>
      </c>
      <c r="AL8" s="10">
        <v>15467</v>
      </c>
      <c r="AM8" s="10">
        <v>18755</v>
      </c>
      <c r="AN8" s="10"/>
      <c r="AO8" s="11">
        <f t="shared" si="2"/>
        <v>74591</v>
      </c>
      <c r="AP8" s="12"/>
      <c r="AQ8" s="14">
        <f t="shared" si="3"/>
        <v>15467</v>
      </c>
    </row>
    <row r="9" spans="1:43" x14ac:dyDescent="0.3">
      <c r="A9" s="1">
        <v>3507</v>
      </c>
      <c r="B9" s="1" t="s">
        <v>22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>
        <f t="shared" si="0"/>
        <v>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1">
        <f t="shared" si="1"/>
        <v>0</v>
      </c>
      <c r="AC9" s="10">
        <v>0</v>
      </c>
      <c r="AD9" s="10">
        <v>0</v>
      </c>
      <c r="AE9" s="10">
        <v>0</v>
      </c>
      <c r="AF9" s="10">
        <v>0</v>
      </c>
      <c r="AG9" s="10"/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/>
      <c r="AO9" s="11">
        <f t="shared" si="2"/>
        <v>0</v>
      </c>
      <c r="AP9" s="12"/>
      <c r="AQ9" s="14">
        <f t="shared" si="3"/>
        <v>0</v>
      </c>
    </row>
    <row r="10" spans="1:43" x14ac:dyDescent="0.3">
      <c r="A10" s="1">
        <v>3508</v>
      </c>
      <c r="B10" s="1" t="s">
        <v>23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>
        <f t="shared" si="0"/>
        <v>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1">
        <f t="shared" si="1"/>
        <v>0</v>
      </c>
      <c r="AC10" s="10">
        <v>3257</v>
      </c>
      <c r="AD10" s="10">
        <v>3045</v>
      </c>
      <c r="AE10" s="10">
        <v>3248</v>
      </c>
      <c r="AF10" s="10">
        <v>3144</v>
      </c>
      <c r="AG10" s="10"/>
      <c r="AH10" s="10">
        <v>1124</v>
      </c>
      <c r="AI10" s="10">
        <v>1160</v>
      </c>
      <c r="AJ10" s="10">
        <v>1160</v>
      </c>
      <c r="AK10" s="10">
        <v>2543</v>
      </c>
      <c r="AL10" s="10">
        <v>5824</v>
      </c>
      <c r="AM10" s="10">
        <v>6388</v>
      </c>
      <c r="AN10" s="10"/>
      <c r="AO10" s="11">
        <f t="shared" si="2"/>
        <v>30893</v>
      </c>
      <c r="AP10" s="12"/>
      <c r="AQ10" s="14">
        <f t="shared" si="3"/>
        <v>5824</v>
      </c>
    </row>
    <row r="11" spans="1:43" x14ac:dyDescent="0.3">
      <c r="A11" s="1">
        <v>3509</v>
      </c>
      <c r="B11" s="1" t="s">
        <v>24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>
        <f t="shared" si="0"/>
        <v>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1">
        <f t="shared" si="1"/>
        <v>0</v>
      </c>
      <c r="AC11" s="10">
        <v>1029</v>
      </c>
      <c r="AD11" s="10">
        <v>961</v>
      </c>
      <c r="AE11" s="10">
        <v>1026</v>
      </c>
      <c r="AF11" s="10">
        <v>994</v>
      </c>
      <c r="AG11" s="10"/>
      <c r="AH11" s="10">
        <v>0</v>
      </c>
      <c r="AI11" s="10">
        <v>0</v>
      </c>
      <c r="AJ11" s="10">
        <v>0</v>
      </c>
      <c r="AK11" s="10">
        <v>697</v>
      </c>
      <c r="AL11" s="10">
        <v>1723</v>
      </c>
      <c r="AM11" s="10">
        <v>2018</v>
      </c>
      <c r="AN11" s="10"/>
      <c r="AO11" s="11">
        <f t="shared" si="2"/>
        <v>8448</v>
      </c>
      <c r="AP11" s="12"/>
      <c r="AQ11" s="14">
        <f t="shared" si="3"/>
        <v>1723</v>
      </c>
    </row>
    <row r="12" spans="1:43" x14ac:dyDescent="0.3">
      <c r="A12" s="1">
        <v>3510</v>
      </c>
      <c r="B12" s="1" t="s">
        <v>26</v>
      </c>
      <c r="C12" s="10">
        <v>12.37</v>
      </c>
      <c r="D12" s="10">
        <v>11.13</v>
      </c>
      <c r="E12" s="10">
        <v>12.32</v>
      </c>
      <c r="F12" s="10">
        <v>11.92</v>
      </c>
      <c r="G12" s="10">
        <v>8.34</v>
      </c>
      <c r="H12" s="10">
        <v>0</v>
      </c>
      <c r="I12" s="10">
        <v>0</v>
      </c>
      <c r="J12" s="10">
        <v>0</v>
      </c>
      <c r="K12" s="10">
        <v>8.34</v>
      </c>
      <c r="L12" s="10">
        <v>12.32</v>
      </c>
      <c r="M12" s="10">
        <v>11.92</v>
      </c>
      <c r="N12" s="10">
        <v>12.32</v>
      </c>
      <c r="O12" s="11">
        <f t="shared" si="0"/>
        <v>100.98000000000002</v>
      </c>
      <c r="P12" s="10">
        <v>9164.19</v>
      </c>
      <c r="Q12" s="10">
        <v>8309.76</v>
      </c>
      <c r="R12" s="10">
        <v>9197.42</v>
      </c>
      <c r="S12" s="10">
        <v>8897.94</v>
      </c>
      <c r="T12" s="10">
        <v>6232.95</v>
      </c>
      <c r="U12" s="10">
        <v>0</v>
      </c>
      <c r="V12" s="10">
        <v>0</v>
      </c>
      <c r="W12" s="10">
        <v>0</v>
      </c>
      <c r="X12" s="10">
        <v>6732.58</v>
      </c>
      <c r="Y12" s="10">
        <v>9934.56</v>
      </c>
      <c r="Z12" s="10">
        <v>9611.1200000000008</v>
      </c>
      <c r="AA12" s="10">
        <v>9934.56</v>
      </c>
      <c r="AB12" s="11">
        <f t="shared" si="1"/>
        <v>78015.08</v>
      </c>
      <c r="AC12" s="10">
        <v>9165</v>
      </c>
      <c r="AD12" s="10">
        <v>8310</v>
      </c>
      <c r="AE12" s="10">
        <v>9198</v>
      </c>
      <c r="AF12" s="10">
        <v>8898</v>
      </c>
      <c r="AG12" s="10"/>
      <c r="AH12" s="10">
        <v>0</v>
      </c>
      <c r="AI12" s="10">
        <v>0</v>
      </c>
      <c r="AJ12" s="10">
        <v>0</v>
      </c>
      <c r="AK12" s="10">
        <v>6733</v>
      </c>
      <c r="AL12" s="10">
        <v>16168</v>
      </c>
      <c r="AM12" s="10">
        <v>19546</v>
      </c>
      <c r="AN12" s="10"/>
      <c r="AO12" s="11">
        <f t="shared" si="2"/>
        <v>78018</v>
      </c>
      <c r="AP12" s="12"/>
      <c r="AQ12" s="14">
        <f t="shared" si="3"/>
        <v>16168</v>
      </c>
    </row>
    <row r="13" spans="1:43" x14ac:dyDescent="0.3">
      <c r="A13" s="1">
        <v>3511</v>
      </c>
      <c r="B13" s="1" t="s">
        <v>28</v>
      </c>
      <c r="C13" s="10">
        <v>63.7</v>
      </c>
      <c r="D13" s="10">
        <v>57.53</v>
      </c>
      <c r="E13" s="10">
        <v>63.69</v>
      </c>
      <c r="F13" s="10">
        <v>61.63</v>
      </c>
      <c r="G13" s="10">
        <v>63.69</v>
      </c>
      <c r="H13" s="10">
        <v>61.63</v>
      </c>
      <c r="I13" s="10">
        <v>63.69</v>
      </c>
      <c r="J13" s="10">
        <v>63.69</v>
      </c>
      <c r="K13" s="10">
        <v>61.63</v>
      </c>
      <c r="L13" s="10">
        <v>63.69</v>
      </c>
      <c r="M13" s="10">
        <v>61.63</v>
      </c>
      <c r="N13" s="10">
        <v>63.69</v>
      </c>
      <c r="O13" s="11">
        <f t="shared" si="0"/>
        <v>749.88999999999987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1">
        <f t="shared" si="1"/>
        <v>0</v>
      </c>
      <c r="AC13" s="10">
        <v>6890</v>
      </c>
      <c r="AD13" s="10">
        <v>6446</v>
      </c>
      <c r="AE13" s="10">
        <v>6889</v>
      </c>
      <c r="AF13" s="10">
        <v>6668</v>
      </c>
      <c r="AG13" s="10"/>
      <c r="AH13" s="10">
        <v>6668</v>
      </c>
      <c r="AI13" s="10">
        <v>6889</v>
      </c>
      <c r="AJ13" s="10">
        <v>6889</v>
      </c>
      <c r="AK13" s="10">
        <v>6668</v>
      </c>
      <c r="AL13" s="10">
        <v>13778</v>
      </c>
      <c r="AM13" s="10">
        <v>13556</v>
      </c>
      <c r="AN13" s="10"/>
      <c r="AO13" s="11">
        <f t="shared" si="2"/>
        <v>81341</v>
      </c>
      <c r="AP13" s="12"/>
      <c r="AQ13" s="14">
        <f t="shared" si="3"/>
        <v>13778</v>
      </c>
    </row>
    <row r="14" spans="1:43" x14ac:dyDescent="0.3">
      <c r="A14" s="1">
        <v>3512</v>
      </c>
      <c r="B14" s="1" t="s">
        <v>29</v>
      </c>
      <c r="C14" s="10">
        <v>30.07</v>
      </c>
      <c r="D14" s="10">
        <v>27.14</v>
      </c>
      <c r="E14" s="10">
        <v>30.04</v>
      </c>
      <c r="F14" s="10">
        <v>29.07</v>
      </c>
      <c r="G14" s="10">
        <v>27.17</v>
      </c>
      <c r="H14" s="10">
        <v>20.47</v>
      </c>
      <c r="I14" s="10">
        <v>21.15</v>
      </c>
      <c r="J14" s="10">
        <v>21.15</v>
      </c>
      <c r="K14" s="10">
        <v>26.49</v>
      </c>
      <c r="L14" s="10">
        <v>30.04</v>
      </c>
      <c r="M14" s="10">
        <v>29.07</v>
      </c>
      <c r="N14" s="10">
        <v>30.04</v>
      </c>
      <c r="O14" s="11">
        <f t="shared" si="0"/>
        <v>321.90000000000003</v>
      </c>
      <c r="P14" s="10">
        <v>11440.35</v>
      </c>
      <c r="Q14" s="10">
        <v>10333.6</v>
      </c>
      <c r="R14" s="10">
        <v>11444.68</v>
      </c>
      <c r="S14" s="10">
        <v>11073.65</v>
      </c>
      <c r="T14" s="10">
        <v>9072.35</v>
      </c>
      <c r="U14" s="10">
        <v>3948.55</v>
      </c>
      <c r="V14" s="10">
        <v>4438.6099999999997</v>
      </c>
      <c r="W14" s="10">
        <v>4438.6099999999997</v>
      </c>
      <c r="X14" s="10">
        <v>9537.35</v>
      </c>
      <c r="Y14" s="10">
        <v>12170.66</v>
      </c>
      <c r="Z14" s="10">
        <v>11776.14</v>
      </c>
      <c r="AA14" s="10">
        <v>12170.66</v>
      </c>
      <c r="AB14" s="11">
        <f t="shared" si="1"/>
        <v>111845.21000000002</v>
      </c>
      <c r="AC14" s="10">
        <v>11441</v>
      </c>
      <c r="AD14" s="10">
        <v>10334</v>
      </c>
      <c r="AE14" s="10">
        <v>11445</v>
      </c>
      <c r="AF14" s="10">
        <v>11074</v>
      </c>
      <c r="AG14" s="10"/>
      <c r="AH14" s="10">
        <v>3949</v>
      </c>
      <c r="AI14" s="10">
        <v>4439</v>
      </c>
      <c r="AJ14" s="10">
        <v>4439</v>
      </c>
      <c r="AK14" s="10">
        <v>9538</v>
      </c>
      <c r="AL14" s="10">
        <v>21244</v>
      </c>
      <c r="AM14" s="10">
        <v>23947</v>
      </c>
      <c r="AN14" s="10"/>
      <c r="AO14" s="11">
        <f t="shared" si="2"/>
        <v>111850</v>
      </c>
      <c r="AP14" s="12"/>
      <c r="AQ14" s="14">
        <f t="shared" si="3"/>
        <v>21244</v>
      </c>
    </row>
    <row r="15" spans="1:43" x14ac:dyDescent="0.3">
      <c r="A15" s="1">
        <v>3513</v>
      </c>
      <c r="B15" s="1" t="s">
        <v>30</v>
      </c>
      <c r="C15" s="10">
        <v>6.88</v>
      </c>
      <c r="D15" s="10">
        <v>6.21</v>
      </c>
      <c r="E15" s="10">
        <v>6.87</v>
      </c>
      <c r="F15" s="10">
        <v>6.65</v>
      </c>
      <c r="G15" s="10">
        <v>4.6500000000000004</v>
      </c>
      <c r="H15" s="10"/>
      <c r="I15" s="10"/>
      <c r="J15" s="10"/>
      <c r="K15" s="10">
        <v>4.6500000000000004</v>
      </c>
      <c r="L15" s="10">
        <v>6.87</v>
      </c>
      <c r="M15" s="10">
        <v>6.65</v>
      </c>
      <c r="N15" s="10">
        <v>6.87</v>
      </c>
      <c r="O15" s="11">
        <f t="shared" si="0"/>
        <v>56.29999999999999</v>
      </c>
      <c r="P15" s="10">
        <v>4268.37</v>
      </c>
      <c r="Q15" s="10">
        <v>3851.2</v>
      </c>
      <c r="R15" s="10">
        <v>4259.63</v>
      </c>
      <c r="S15" s="10">
        <v>4127.99</v>
      </c>
      <c r="T15" s="10">
        <v>2885.22</v>
      </c>
      <c r="U15" s="10"/>
      <c r="V15" s="10"/>
      <c r="W15" s="10"/>
      <c r="X15" s="10">
        <v>3000.03</v>
      </c>
      <c r="Y15" s="10">
        <v>4429.17</v>
      </c>
      <c r="Z15" s="10">
        <v>4292.2299999999996</v>
      </c>
      <c r="AA15" s="10">
        <v>4429.17</v>
      </c>
      <c r="AB15" s="11">
        <f t="shared" si="1"/>
        <v>35543.01</v>
      </c>
      <c r="AC15" s="10">
        <v>4269</v>
      </c>
      <c r="AD15" s="10">
        <v>3852</v>
      </c>
      <c r="AE15" s="10">
        <v>4260</v>
      </c>
      <c r="AF15" s="10">
        <v>4128</v>
      </c>
      <c r="AG15" s="10"/>
      <c r="AH15" s="10">
        <v>0</v>
      </c>
      <c r="AI15" s="10">
        <v>0</v>
      </c>
      <c r="AJ15" s="10">
        <v>0</v>
      </c>
      <c r="AK15" s="10">
        <v>3001</v>
      </c>
      <c r="AL15" s="10">
        <v>7316</v>
      </c>
      <c r="AM15" s="10">
        <v>8722</v>
      </c>
      <c r="AN15" s="10"/>
      <c r="AO15" s="11">
        <f t="shared" si="2"/>
        <v>35548</v>
      </c>
      <c r="AP15" s="12"/>
      <c r="AQ15" s="14">
        <f t="shared" si="3"/>
        <v>7316</v>
      </c>
    </row>
    <row r="16" spans="1:43" x14ac:dyDescent="0.3">
      <c r="A16" s="1">
        <v>3514</v>
      </c>
      <c r="B16" s="1" t="s">
        <v>31</v>
      </c>
      <c r="C16" s="10">
        <v>5.47</v>
      </c>
      <c r="D16" s="10">
        <v>4.95</v>
      </c>
      <c r="E16" s="10">
        <v>5.48</v>
      </c>
      <c r="F16" s="10">
        <v>5.31</v>
      </c>
      <c r="G16" s="10">
        <v>3.7</v>
      </c>
      <c r="H16" s="10">
        <v>0</v>
      </c>
      <c r="I16" s="10">
        <v>0</v>
      </c>
      <c r="J16" s="10">
        <v>0</v>
      </c>
      <c r="K16" s="10">
        <v>3.7</v>
      </c>
      <c r="L16" s="10">
        <v>5.48</v>
      </c>
      <c r="M16" s="10">
        <v>5.31</v>
      </c>
      <c r="N16" s="10">
        <v>5.48</v>
      </c>
      <c r="O16" s="11">
        <f t="shared" si="0"/>
        <v>44.88000000000001</v>
      </c>
      <c r="P16" s="10">
        <v>3993.01</v>
      </c>
      <c r="Q16" s="10">
        <v>3639.57</v>
      </c>
      <c r="R16" s="10">
        <v>4029.47</v>
      </c>
      <c r="S16" s="10">
        <v>3892.23</v>
      </c>
      <c r="T16" s="10">
        <v>2735.82</v>
      </c>
      <c r="U16" s="10">
        <v>0</v>
      </c>
      <c r="V16" s="10">
        <v>0</v>
      </c>
      <c r="W16" s="10">
        <v>0</v>
      </c>
      <c r="X16" s="10">
        <v>2843.41</v>
      </c>
      <c r="Y16" s="10">
        <v>4188.13</v>
      </c>
      <c r="Z16" s="10">
        <v>4045.57</v>
      </c>
      <c r="AA16" s="10">
        <v>4188.13</v>
      </c>
      <c r="AB16" s="11">
        <f t="shared" si="1"/>
        <v>33555.339999999997</v>
      </c>
      <c r="AC16" s="10">
        <v>3994</v>
      </c>
      <c r="AD16" s="10">
        <v>3640</v>
      </c>
      <c r="AE16" s="10">
        <v>4030</v>
      </c>
      <c r="AF16" s="10">
        <v>3893</v>
      </c>
      <c r="AG16" s="10"/>
      <c r="AH16" s="10">
        <v>0</v>
      </c>
      <c r="AI16" s="10">
        <v>0</v>
      </c>
      <c r="AJ16" s="10">
        <v>0</v>
      </c>
      <c r="AK16" s="10">
        <v>2844</v>
      </c>
      <c r="AL16" s="10">
        <v>6925</v>
      </c>
      <c r="AM16" s="10">
        <v>8234</v>
      </c>
      <c r="AN16" s="10"/>
      <c r="AO16" s="11">
        <f t="shared" si="2"/>
        <v>33560</v>
      </c>
      <c r="AP16" s="12"/>
      <c r="AQ16" s="14">
        <f t="shared" si="3"/>
        <v>6925</v>
      </c>
    </row>
    <row r="17" spans="1:43" x14ac:dyDescent="0.3">
      <c r="A17" s="1">
        <v>3515</v>
      </c>
      <c r="B17" s="1" t="s">
        <v>32</v>
      </c>
      <c r="C17" s="10">
        <v>272.82</v>
      </c>
      <c r="D17" s="10">
        <v>246.43</v>
      </c>
      <c r="E17" s="10">
        <v>272.82</v>
      </c>
      <c r="F17" s="10">
        <v>264.02999999999997</v>
      </c>
      <c r="G17" s="10">
        <v>262.93</v>
      </c>
      <c r="H17" s="10">
        <v>234.35</v>
      </c>
      <c r="I17" s="10">
        <v>242.16</v>
      </c>
      <c r="J17" s="10">
        <v>242.16</v>
      </c>
      <c r="K17" s="10">
        <v>255.12</v>
      </c>
      <c r="L17" s="10">
        <v>272.82</v>
      </c>
      <c r="M17" s="10">
        <v>264.02999999999997</v>
      </c>
      <c r="N17" s="10">
        <v>272.82</v>
      </c>
      <c r="O17" s="11">
        <f t="shared" si="0"/>
        <v>3102.4900000000002</v>
      </c>
      <c r="P17" s="10">
        <v>49619.66</v>
      </c>
      <c r="Q17" s="10">
        <v>44828.09</v>
      </c>
      <c r="R17" s="10">
        <v>49630.33</v>
      </c>
      <c r="S17" s="10">
        <v>48034.23</v>
      </c>
      <c r="T17" s="10">
        <v>44631.09</v>
      </c>
      <c r="U17" s="10">
        <v>33034.629999999997</v>
      </c>
      <c r="V17" s="10">
        <v>37127.339999999997</v>
      </c>
      <c r="W17" s="10">
        <v>37127.339999999997</v>
      </c>
      <c r="X17" s="10">
        <v>46954</v>
      </c>
      <c r="Y17" s="10">
        <v>53402.38</v>
      </c>
      <c r="Z17" s="10">
        <v>51684.85</v>
      </c>
      <c r="AA17" s="10">
        <v>53402.38</v>
      </c>
      <c r="AB17" s="11">
        <f t="shared" si="1"/>
        <v>549476.31999999995</v>
      </c>
      <c r="AC17" s="10">
        <v>49620</v>
      </c>
      <c r="AD17" s="10">
        <v>44829</v>
      </c>
      <c r="AE17" s="10">
        <v>49631</v>
      </c>
      <c r="AF17" s="10">
        <v>48035</v>
      </c>
      <c r="AG17" s="10"/>
      <c r="AH17" s="10">
        <v>33035</v>
      </c>
      <c r="AI17" s="10">
        <v>37128</v>
      </c>
      <c r="AJ17" s="10">
        <v>37128</v>
      </c>
      <c r="AK17" s="10">
        <v>46954</v>
      </c>
      <c r="AL17" s="10">
        <v>98035</v>
      </c>
      <c r="AM17" s="10">
        <v>105088</v>
      </c>
      <c r="AN17" s="10"/>
      <c r="AO17" s="11">
        <f t="shared" si="2"/>
        <v>549483</v>
      </c>
      <c r="AP17" s="12"/>
      <c r="AQ17" s="14">
        <f t="shared" si="3"/>
        <v>98035</v>
      </c>
    </row>
    <row r="18" spans="1:43" x14ac:dyDescent="0.3">
      <c r="A18" s="1">
        <v>3516</v>
      </c>
      <c r="B18" s="1" t="s">
        <v>33</v>
      </c>
      <c r="C18" s="10">
        <v>158.72999999999999</v>
      </c>
      <c r="D18" s="10">
        <v>143.4</v>
      </c>
      <c r="E18" s="10">
        <v>158.77000000000001</v>
      </c>
      <c r="F18" s="10">
        <v>153.65</v>
      </c>
      <c r="G18" s="10">
        <v>158.77000000000001</v>
      </c>
      <c r="H18" s="10">
        <v>153.65</v>
      </c>
      <c r="I18" s="10">
        <v>158.77000000000001</v>
      </c>
      <c r="J18" s="10">
        <v>158.77000000000001</v>
      </c>
      <c r="K18" s="10">
        <v>153.65</v>
      </c>
      <c r="L18" s="10">
        <v>158.77000000000001</v>
      </c>
      <c r="M18" s="10">
        <v>153.65</v>
      </c>
      <c r="N18" s="10">
        <v>158.77000000000001</v>
      </c>
      <c r="O18" s="11">
        <f t="shared" si="0"/>
        <v>1869.3500000000001</v>
      </c>
      <c r="P18" s="10">
        <v>30618.16</v>
      </c>
      <c r="Q18" s="10">
        <v>27661.09</v>
      </c>
      <c r="R18" s="10">
        <v>30625.87</v>
      </c>
      <c r="S18" s="10">
        <v>29638.26</v>
      </c>
      <c r="T18" s="10">
        <v>30625.87</v>
      </c>
      <c r="U18" s="10">
        <v>29638.26</v>
      </c>
      <c r="V18" s="10">
        <v>33319.94</v>
      </c>
      <c r="W18" s="10">
        <v>33319.94</v>
      </c>
      <c r="X18" s="10">
        <v>32245.45</v>
      </c>
      <c r="Y18" s="10">
        <v>33319.94</v>
      </c>
      <c r="Z18" s="10">
        <v>32245.45</v>
      </c>
      <c r="AA18" s="10">
        <v>33319.94</v>
      </c>
      <c r="AB18" s="11">
        <f t="shared" si="1"/>
        <v>376578.17000000004</v>
      </c>
      <c r="AC18" s="10">
        <v>30619</v>
      </c>
      <c r="AD18" s="10">
        <v>27662</v>
      </c>
      <c r="AE18" s="10">
        <v>30626</v>
      </c>
      <c r="AF18" s="10">
        <v>29639</v>
      </c>
      <c r="AG18" s="10"/>
      <c r="AH18" s="10">
        <v>29639</v>
      </c>
      <c r="AI18" s="10">
        <v>33320</v>
      </c>
      <c r="AJ18" s="10">
        <v>33320</v>
      </c>
      <c r="AK18" s="10">
        <v>32246</v>
      </c>
      <c r="AL18" s="10">
        <v>63946</v>
      </c>
      <c r="AM18" s="10">
        <v>65566</v>
      </c>
      <c r="AN18" s="10"/>
      <c r="AO18" s="11">
        <f t="shared" si="2"/>
        <v>376583</v>
      </c>
      <c r="AP18" s="12"/>
      <c r="AQ18" s="14">
        <f t="shared" si="3"/>
        <v>63946</v>
      </c>
    </row>
    <row r="19" spans="1:43" x14ac:dyDescent="0.3">
      <c r="A19" s="1">
        <v>3517</v>
      </c>
      <c r="B19" s="1" t="s">
        <v>34</v>
      </c>
      <c r="C19" s="10">
        <v>43.25</v>
      </c>
      <c r="D19" s="10">
        <v>39.07</v>
      </c>
      <c r="E19" s="10">
        <v>43.25</v>
      </c>
      <c r="F19" s="10">
        <v>41.87</v>
      </c>
      <c r="G19" s="10">
        <v>37.28</v>
      </c>
      <c r="H19" s="10">
        <v>23.93</v>
      </c>
      <c r="I19" s="10">
        <v>24.73</v>
      </c>
      <c r="J19" s="10">
        <v>24.73</v>
      </c>
      <c r="K19" s="10">
        <v>36.479999999999997</v>
      </c>
      <c r="L19" s="10">
        <v>43.25</v>
      </c>
      <c r="M19" s="10">
        <v>41.87</v>
      </c>
      <c r="N19" s="10">
        <v>43.25</v>
      </c>
      <c r="O19" s="11">
        <f t="shared" si="0"/>
        <v>442.96000000000004</v>
      </c>
      <c r="P19" s="10">
        <v>24997.4</v>
      </c>
      <c r="Q19" s="10">
        <v>22580.71</v>
      </c>
      <c r="R19" s="10">
        <v>24994.68</v>
      </c>
      <c r="S19" s="10">
        <v>24191.21</v>
      </c>
      <c r="T19" s="10">
        <v>18469.259999999998</v>
      </c>
      <c r="U19" s="10">
        <v>4615.97</v>
      </c>
      <c r="V19" s="10">
        <v>5189.91</v>
      </c>
      <c r="W19" s="10">
        <v>5189.91</v>
      </c>
      <c r="X19" s="10">
        <v>19532.28</v>
      </c>
      <c r="Y19" s="10">
        <v>26612.07</v>
      </c>
      <c r="Z19" s="10">
        <v>25756.6</v>
      </c>
      <c r="AA19" s="10">
        <v>26612.07</v>
      </c>
      <c r="AB19" s="11">
        <f t="shared" si="1"/>
        <v>228742.07000000004</v>
      </c>
      <c r="AC19" s="10">
        <v>24998</v>
      </c>
      <c r="AD19" s="10">
        <v>22581</v>
      </c>
      <c r="AE19" s="10">
        <v>24995</v>
      </c>
      <c r="AF19" s="10">
        <v>24192</v>
      </c>
      <c r="AG19" s="10"/>
      <c r="AH19" s="10">
        <v>4616</v>
      </c>
      <c r="AI19" s="10">
        <v>5190</v>
      </c>
      <c r="AJ19" s="10">
        <v>5190</v>
      </c>
      <c r="AK19" s="10">
        <v>19533</v>
      </c>
      <c r="AL19" s="10">
        <v>45083</v>
      </c>
      <c r="AM19" s="10">
        <v>52369</v>
      </c>
      <c r="AN19" s="10"/>
      <c r="AO19" s="11">
        <f t="shared" si="2"/>
        <v>228747</v>
      </c>
      <c r="AP19" s="12"/>
      <c r="AQ19" s="14">
        <f t="shared" si="3"/>
        <v>45083</v>
      </c>
    </row>
    <row r="20" spans="1:43" x14ac:dyDescent="0.3">
      <c r="A20" s="1">
        <v>3518</v>
      </c>
      <c r="B20" s="1" t="s">
        <v>35</v>
      </c>
      <c r="C20" s="10">
        <v>109.05</v>
      </c>
      <c r="D20" s="10">
        <v>98.5</v>
      </c>
      <c r="E20" s="10">
        <v>109.06</v>
      </c>
      <c r="F20" s="10">
        <v>105.53</v>
      </c>
      <c r="G20" s="10">
        <v>98.53</v>
      </c>
      <c r="H20" s="10">
        <v>73.97</v>
      </c>
      <c r="I20" s="10">
        <v>76.44</v>
      </c>
      <c r="J20" s="10">
        <v>76.44</v>
      </c>
      <c r="K20" s="10">
        <v>96.06</v>
      </c>
      <c r="L20" s="10">
        <v>109.06</v>
      </c>
      <c r="M20" s="10">
        <v>105.53</v>
      </c>
      <c r="N20" s="10">
        <v>109.06</v>
      </c>
      <c r="O20" s="11">
        <f t="shared" si="0"/>
        <v>1167.2299999999998</v>
      </c>
      <c r="P20" s="10">
        <v>20369.25</v>
      </c>
      <c r="Q20" s="10">
        <v>18398.72</v>
      </c>
      <c r="R20" s="10">
        <v>20371.18</v>
      </c>
      <c r="S20" s="10">
        <v>19711.900000000001</v>
      </c>
      <c r="T20" s="10">
        <v>18554.96</v>
      </c>
      <c r="U20" s="10">
        <v>14268.41</v>
      </c>
      <c r="V20" s="10">
        <v>16041.93</v>
      </c>
      <c r="W20" s="10">
        <v>16041.93</v>
      </c>
      <c r="X20" s="10">
        <v>19562.259999999998</v>
      </c>
      <c r="Y20" s="10">
        <v>22005.81</v>
      </c>
      <c r="Z20" s="10">
        <v>21293.65</v>
      </c>
      <c r="AA20" s="10">
        <v>22005.81</v>
      </c>
      <c r="AB20" s="11">
        <f t="shared" si="1"/>
        <v>228625.81</v>
      </c>
      <c r="AC20" s="10">
        <v>20370</v>
      </c>
      <c r="AD20" s="10">
        <v>18399</v>
      </c>
      <c r="AE20" s="10">
        <v>20372</v>
      </c>
      <c r="AF20" s="10">
        <v>19712</v>
      </c>
      <c r="AG20" s="10"/>
      <c r="AH20" s="10">
        <v>14269</v>
      </c>
      <c r="AI20" s="10">
        <v>16042</v>
      </c>
      <c r="AJ20" s="10">
        <v>16042</v>
      </c>
      <c r="AK20" s="10">
        <v>19563</v>
      </c>
      <c r="AL20" s="10">
        <v>40561</v>
      </c>
      <c r="AM20" s="10">
        <v>43300</v>
      </c>
      <c r="AN20" s="10"/>
      <c r="AO20" s="11">
        <f t="shared" si="2"/>
        <v>228630</v>
      </c>
      <c r="AP20" s="12"/>
      <c r="AQ20" s="14">
        <f t="shared" si="3"/>
        <v>40561</v>
      </c>
    </row>
    <row r="21" spans="1:43" x14ac:dyDescent="0.3">
      <c r="A21" s="1">
        <v>3519</v>
      </c>
      <c r="B21" s="1" t="s">
        <v>36</v>
      </c>
      <c r="C21" s="10">
        <v>89.23</v>
      </c>
      <c r="D21" s="10">
        <v>89.08</v>
      </c>
      <c r="E21" s="10">
        <v>89.22</v>
      </c>
      <c r="F21" s="10">
        <v>89.18</v>
      </c>
      <c r="G21" s="10">
        <v>88.74</v>
      </c>
      <c r="H21" s="10">
        <v>87.73</v>
      </c>
      <c r="I21" s="10">
        <v>0</v>
      </c>
      <c r="J21" s="10">
        <v>0</v>
      </c>
      <c r="K21" s="10">
        <v>88.74</v>
      </c>
      <c r="L21" s="10">
        <v>89.22</v>
      </c>
      <c r="M21" s="10">
        <v>89.18</v>
      </c>
      <c r="N21" s="10">
        <v>89.22</v>
      </c>
      <c r="O21" s="11">
        <f t="shared" si="0"/>
        <v>889.54</v>
      </c>
      <c r="P21" s="10">
        <v>17804.73</v>
      </c>
      <c r="Q21" s="10">
        <v>17778.849999999999</v>
      </c>
      <c r="R21" s="10">
        <v>17802.990000000002</v>
      </c>
      <c r="S21" s="10">
        <v>17796.099999999999</v>
      </c>
      <c r="T21" s="10">
        <v>17720.2</v>
      </c>
      <c r="U21" s="10">
        <v>17546</v>
      </c>
      <c r="V21" s="10">
        <v>0</v>
      </c>
      <c r="W21" s="10">
        <v>0</v>
      </c>
      <c r="X21" s="10">
        <v>17730.66</v>
      </c>
      <c r="Y21" s="10">
        <v>17818.41</v>
      </c>
      <c r="Z21" s="10">
        <v>17811.099999999999</v>
      </c>
      <c r="AA21" s="10">
        <v>17818.41</v>
      </c>
      <c r="AB21" s="11">
        <f t="shared" si="1"/>
        <v>177627.45</v>
      </c>
      <c r="AC21" s="10">
        <v>17805</v>
      </c>
      <c r="AD21" s="10">
        <v>17779</v>
      </c>
      <c r="AE21" s="10">
        <v>17803</v>
      </c>
      <c r="AF21" s="10">
        <v>17797</v>
      </c>
      <c r="AG21" s="10"/>
      <c r="AH21" s="10">
        <v>17546</v>
      </c>
      <c r="AI21" s="10">
        <v>0</v>
      </c>
      <c r="AJ21" s="10">
        <v>0</v>
      </c>
      <c r="AK21" s="10">
        <v>17731</v>
      </c>
      <c r="AL21" s="10">
        <v>35540</v>
      </c>
      <c r="AM21" s="10">
        <v>35630</v>
      </c>
      <c r="AN21" s="10"/>
      <c r="AO21" s="11">
        <f t="shared" si="2"/>
        <v>177631</v>
      </c>
      <c r="AP21" s="12"/>
      <c r="AQ21" s="14">
        <f t="shared" si="3"/>
        <v>35540</v>
      </c>
    </row>
    <row r="22" spans="1:43" x14ac:dyDescent="0.3">
      <c r="A22" s="1">
        <v>3520</v>
      </c>
      <c r="B22" s="1" t="s">
        <v>37</v>
      </c>
      <c r="C22" s="10">
        <v>370.38</v>
      </c>
      <c r="D22" s="10">
        <v>345.69</v>
      </c>
      <c r="E22" s="10">
        <v>382.73</v>
      </c>
      <c r="F22" s="10">
        <v>370.38</v>
      </c>
      <c r="G22" s="10">
        <v>382.73</v>
      </c>
      <c r="H22" s="10">
        <v>370.38</v>
      </c>
      <c r="I22" s="10">
        <v>382.73</v>
      </c>
      <c r="J22" s="10">
        <v>382.73</v>
      </c>
      <c r="K22" s="10">
        <v>370.38</v>
      </c>
      <c r="L22" s="10">
        <v>382.73</v>
      </c>
      <c r="M22" s="10">
        <v>370.38</v>
      </c>
      <c r="N22" s="10">
        <v>382.73</v>
      </c>
      <c r="O22" s="11">
        <f t="shared" si="0"/>
        <v>4493.9699999999993</v>
      </c>
      <c r="P22" s="10">
        <v>71444.3</v>
      </c>
      <c r="Q22" s="10">
        <v>66681.73</v>
      </c>
      <c r="R22" s="10">
        <v>73826.55</v>
      </c>
      <c r="S22" s="10">
        <v>71444.3</v>
      </c>
      <c r="T22" s="10">
        <v>73826.55</v>
      </c>
      <c r="U22" s="10">
        <v>71444.3</v>
      </c>
      <c r="V22" s="10">
        <v>80320.87</v>
      </c>
      <c r="W22" s="10">
        <v>80320.87</v>
      </c>
      <c r="X22" s="10">
        <v>77729.05</v>
      </c>
      <c r="Y22" s="10">
        <v>80320.87</v>
      </c>
      <c r="Z22" s="10">
        <v>77729.05</v>
      </c>
      <c r="AA22" s="10">
        <v>80320.87</v>
      </c>
      <c r="AB22" s="11">
        <f t="shared" si="1"/>
        <v>905409.31</v>
      </c>
      <c r="AC22" s="10">
        <v>71445</v>
      </c>
      <c r="AD22" s="10">
        <v>66682</v>
      </c>
      <c r="AE22" s="10">
        <v>73827</v>
      </c>
      <c r="AF22" s="10">
        <v>71445</v>
      </c>
      <c r="AG22" s="10"/>
      <c r="AH22" s="10">
        <v>71445</v>
      </c>
      <c r="AI22" s="10">
        <v>80321</v>
      </c>
      <c r="AJ22" s="10">
        <v>80321</v>
      </c>
      <c r="AK22" s="10">
        <v>77730</v>
      </c>
      <c r="AL22" s="10">
        <v>154148</v>
      </c>
      <c r="AM22" s="10">
        <v>158050</v>
      </c>
      <c r="AN22" s="10"/>
      <c r="AO22" s="11">
        <f t="shared" si="2"/>
        <v>905414</v>
      </c>
      <c r="AP22" s="12"/>
      <c r="AQ22" s="14">
        <f t="shared" si="3"/>
        <v>154148</v>
      </c>
    </row>
    <row r="23" spans="1:43" x14ac:dyDescent="0.3">
      <c r="A23" s="1">
        <v>3521</v>
      </c>
      <c r="B23" s="1" t="s">
        <v>38</v>
      </c>
      <c r="C23" s="10">
        <v>192.15</v>
      </c>
      <c r="D23" s="10">
        <v>173.55</v>
      </c>
      <c r="E23" s="10">
        <v>192.14</v>
      </c>
      <c r="F23" s="10">
        <v>185.94</v>
      </c>
      <c r="G23" s="10">
        <v>192.14</v>
      </c>
      <c r="H23" s="10">
        <v>185.94</v>
      </c>
      <c r="I23" s="10">
        <v>192.14</v>
      </c>
      <c r="J23" s="10">
        <v>192.14</v>
      </c>
      <c r="K23" s="10">
        <v>185.94</v>
      </c>
      <c r="L23" s="10">
        <v>192.14</v>
      </c>
      <c r="M23" s="10">
        <v>185.94</v>
      </c>
      <c r="N23" s="10">
        <v>192.14</v>
      </c>
      <c r="O23" s="11">
        <f t="shared" si="0"/>
        <v>2262.2999999999997</v>
      </c>
      <c r="P23" s="10">
        <v>37064.699999999997</v>
      </c>
      <c r="Q23" s="10">
        <v>33476.86</v>
      </c>
      <c r="R23" s="10">
        <v>37062.76</v>
      </c>
      <c r="S23" s="10">
        <v>35866.82</v>
      </c>
      <c r="T23" s="10">
        <v>37062.76</v>
      </c>
      <c r="U23" s="10">
        <v>35866.82</v>
      </c>
      <c r="V23" s="10">
        <v>40323.08</v>
      </c>
      <c r="W23" s="10">
        <v>40323.08</v>
      </c>
      <c r="X23" s="10">
        <v>39021.93</v>
      </c>
      <c r="Y23" s="10">
        <v>40323.08</v>
      </c>
      <c r="Z23" s="10">
        <v>39021.93</v>
      </c>
      <c r="AA23" s="10">
        <v>40323.08</v>
      </c>
      <c r="AB23" s="11">
        <f t="shared" si="1"/>
        <v>455736.90000000008</v>
      </c>
      <c r="AC23" s="10">
        <v>37065</v>
      </c>
      <c r="AD23" s="10">
        <v>33477</v>
      </c>
      <c r="AE23" s="10">
        <v>37063</v>
      </c>
      <c r="AF23" s="10">
        <v>35867</v>
      </c>
      <c r="AG23" s="10"/>
      <c r="AH23" s="10">
        <v>35867</v>
      </c>
      <c r="AI23" s="10">
        <v>40324</v>
      </c>
      <c r="AJ23" s="10">
        <v>40324</v>
      </c>
      <c r="AK23" s="10">
        <v>39022</v>
      </c>
      <c r="AL23" s="10">
        <v>77387</v>
      </c>
      <c r="AM23" s="10">
        <v>79346</v>
      </c>
      <c r="AN23" s="10"/>
      <c r="AO23" s="11">
        <f t="shared" si="2"/>
        <v>455742</v>
      </c>
      <c r="AP23" s="12"/>
      <c r="AQ23" s="14">
        <f t="shared" si="3"/>
        <v>77387</v>
      </c>
    </row>
    <row r="24" spans="1:43" x14ac:dyDescent="0.3">
      <c r="A24" s="1">
        <v>3522</v>
      </c>
      <c r="B24" s="1" t="s">
        <v>39</v>
      </c>
      <c r="C24" s="10">
        <v>10.73</v>
      </c>
      <c r="D24" s="10">
        <v>9.7200000000000006</v>
      </c>
      <c r="E24" s="10">
        <v>10.76</v>
      </c>
      <c r="F24" s="10">
        <v>10.41</v>
      </c>
      <c r="G24" s="10">
        <v>7.29</v>
      </c>
      <c r="H24" s="10">
        <v>0</v>
      </c>
      <c r="I24" s="10">
        <v>0</v>
      </c>
      <c r="J24" s="10">
        <v>0</v>
      </c>
      <c r="K24" s="10">
        <v>7.29</v>
      </c>
      <c r="L24" s="10">
        <v>10.76</v>
      </c>
      <c r="M24" s="10">
        <v>10.41</v>
      </c>
      <c r="N24" s="10">
        <v>10.76</v>
      </c>
      <c r="O24" s="11">
        <f t="shared" si="0"/>
        <v>88.13000000000001</v>
      </c>
      <c r="P24" s="10">
        <v>8797.2800000000007</v>
      </c>
      <c r="Q24" s="10">
        <v>7940.64</v>
      </c>
      <c r="R24" s="10">
        <v>8792.9500000000007</v>
      </c>
      <c r="S24" s="10">
        <v>8504.86</v>
      </c>
      <c r="T24" s="10">
        <v>5958</v>
      </c>
      <c r="U24" s="10">
        <v>0</v>
      </c>
      <c r="V24" s="10">
        <v>0</v>
      </c>
      <c r="W24" s="10">
        <v>0</v>
      </c>
      <c r="X24" s="10">
        <v>6364.61</v>
      </c>
      <c r="Y24" s="10">
        <v>9393.0499999999993</v>
      </c>
      <c r="Z24" s="10">
        <v>9085.2900000000009</v>
      </c>
      <c r="AA24" s="10">
        <v>9393.0499999999993</v>
      </c>
      <c r="AB24" s="11">
        <f t="shared" si="1"/>
        <v>74229.73</v>
      </c>
      <c r="AC24" s="10">
        <v>8798</v>
      </c>
      <c r="AD24" s="10">
        <v>7941</v>
      </c>
      <c r="AE24" s="10">
        <v>8793</v>
      </c>
      <c r="AF24" s="10">
        <v>8505</v>
      </c>
      <c r="AG24" s="10"/>
      <c r="AH24" s="10">
        <v>0</v>
      </c>
      <c r="AI24" s="10">
        <v>0</v>
      </c>
      <c r="AJ24" s="10">
        <v>0</v>
      </c>
      <c r="AK24" s="10">
        <v>6365</v>
      </c>
      <c r="AL24" s="10">
        <v>15352</v>
      </c>
      <c r="AM24" s="10">
        <v>18479</v>
      </c>
      <c r="AN24" s="10"/>
      <c r="AO24" s="11">
        <f t="shared" si="2"/>
        <v>74233</v>
      </c>
      <c r="AP24" s="12"/>
      <c r="AQ24" s="14">
        <f t="shared" si="3"/>
        <v>15352</v>
      </c>
    </row>
    <row r="25" spans="1:43" x14ac:dyDescent="0.3">
      <c r="A25" s="1">
        <v>3523</v>
      </c>
      <c r="B25" s="1" t="s">
        <v>40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>
        <f t="shared" si="0"/>
        <v>0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1">
        <f t="shared" si="1"/>
        <v>0</v>
      </c>
      <c r="AC25" s="10">
        <v>1877</v>
      </c>
      <c r="AD25" s="10">
        <v>1769</v>
      </c>
      <c r="AE25" s="10">
        <v>1888</v>
      </c>
      <c r="AF25" s="10">
        <v>1829</v>
      </c>
      <c r="AG25" s="10"/>
      <c r="AH25" s="10">
        <v>0</v>
      </c>
      <c r="AI25" s="10">
        <v>0</v>
      </c>
      <c r="AJ25" s="10">
        <v>0</v>
      </c>
      <c r="AK25" s="10">
        <v>1278</v>
      </c>
      <c r="AL25" s="10">
        <v>3167</v>
      </c>
      <c r="AM25" s="10">
        <v>3717</v>
      </c>
      <c r="AN25" s="10"/>
      <c r="AO25" s="11">
        <f t="shared" si="2"/>
        <v>15525</v>
      </c>
      <c r="AP25" s="12"/>
      <c r="AQ25" s="14">
        <f t="shared" si="3"/>
        <v>3167</v>
      </c>
    </row>
    <row r="26" spans="1:43" x14ac:dyDescent="0.3">
      <c r="A26" s="1">
        <v>3524</v>
      </c>
      <c r="B26" s="1" t="s">
        <v>41</v>
      </c>
      <c r="C26" s="10">
        <v>14.37</v>
      </c>
      <c r="D26" s="10">
        <v>13.03</v>
      </c>
      <c r="E26" s="10">
        <v>14.42</v>
      </c>
      <c r="F26" s="10">
        <v>13.95</v>
      </c>
      <c r="G26" s="10">
        <v>9.76</v>
      </c>
      <c r="H26" s="10"/>
      <c r="I26" s="10"/>
      <c r="J26" s="10"/>
      <c r="K26" s="10">
        <v>9.76</v>
      </c>
      <c r="L26" s="10">
        <v>14.42</v>
      </c>
      <c r="M26" s="10">
        <v>13.95</v>
      </c>
      <c r="N26" s="10">
        <v>14.42</v>
      </c>
      <c r="O26" s="11">
        <f t="shared" si="0"/>
        <v>118.08000000000001</v>
      </c>
      <c r="P26" s="10">
        <v>12321.48</v>
      </c>
      <c r="Q26" s="10">
        <v>11171.38</v>
      </c>
      <c r="R26" s="10">
        <v>12362.39</v>
      </c>
      <c r="S26" s="10">
        <v>11970.2</v>
      </c>
      <c r="T26" s="10">
        <v>8373.09</v>
      </c>
      <c r="U26" s="10"/>
      <c r="V26" s="10"/>
      <c r="W26" s="10"/>
      <c r="X26" s="10">
        <v>8895.9699999999993</v>
      </c>
      <c r="Y26" s="10">
        <v>13134.38</v>
      </c>
      <c r="Z26" s="10">
        <v>12717.69</v>
      </c>
      <c r="AA26" s="10">
        <v>13134.38</v>
      </c>
      <c r="AB26" s="11">
        <f t="shared" si="1"/>
        <v>104080.96000000001</v>
      </c>
      <c r="AC26" s="10">
        <v>12322</v>
      </c>
      <c r="AD26" s="10">
        <v>11172</v>
      </c>
      <c r="AE26" s="10">
        <v>12363</v>
      </c>
      <c r="AF26" s="10">
        <v>11971</v>
      </c>
      <c r="AG26" s="10"/>
      <c r="AH26" s="10">
        <v>0</v>
      </c>
      <c r="AI26" s="10">
        <v>0</v>
      </c>
      <c r="AJ26" s="10">
        <v>0</v>
      </c>
      <c r="AK26" s="10">
        <v>8896</v>
      </c>
      <c r="AL26" s="10">
        <v>21509</v>
      </c>
      <c r="AM26" s="10">
        <v>25853</v>
      </c>
      <c r="AN26" s="10"/>
      <c r="AO26" s="11">
        <f t="shared" si="2"/>
        <v>104086</v>
      </c>
      <c r="AP26" s="12"/>
      <c r="AQ26" s="14">
        <f t="shared" si="3"/>
        <v>21509</v>
      </c>
    </row>
    <row r="27" spans="1:43" x14ac:dyDescent="0.3">
      <c r="A27" s="1">
        <v>3525</v>
      </c>
      <c r="B27" s="1" t="s">
        <v>42</v>
      </c>
      <c r="C27" s="10">
        <v>71.39</v>
      </c>
      <c r="D27" s="10">
        <v>64.48</v>
      </c>
      <c r="E27" s="10">
        <v>71.39</v>
      </c>
      <c r="F27" s="10">
        <v>69.099999999999994</v>
      </c>
      <c r="G27" s="10">
        <v>70.2</v>
      </c>
      <c r="H27" s="10">
        <v>65.53</v>
      </c>
      <c r="I27" s="10">
        <v>67.7</v>
      </c>
      <c r="J27" s="10">
        <v>67.7</v>
      </c>
      <c r="K27" s="10">
        <v>68.03</v>
      </c>
      <c r="L27" s="10">
        <v>71.39</v>
      </c>
      <c r="M27" s="10">
        <v>69.099999999999994</v>
      </c>
      <c r="N27" s="10">
        <v>71.39</v>
      </c>
      <c r="O27" s="11">
        <f t="shared" si="0"/>
        <v>827.4</v>
      </c>
      <c r="P27" s="10">
        <v>10272.01</v>
      </c>
      <c r="Q27" s="10">
        <v>9275.58</v>
      </c>
      <c r="R27" s="10">
        <v>10269.77</v>
      </c>
      <c r="S27" s="10">
        <v>9940.23</v>
      </c>
      <c r="T27" s="10">
        <v>10035.44</v>
      </c>
      <c r="U27" s="10">
        <v>9237.2900000000009</v>
      </c>
      <c r="V27" s="10">
        <v>10382.799999999999</v>
      </c>
      <c r="W27" s="10">
        <v>10382.799999999999</v>
      </c>
      <c r="X27" s="10">
        <v>10571.77</v>
      </c>
      <c r="Y27" s="10">
        <v>11152.97</v>
      </c>
      <c r="Z27" s="10">
        <v>10795.12</v>
      </c>
      <c r="AA27" s="10">
        <v>11152.97</v>
      </c>
      <c r="AB27" s="11">
        <f t="shared" si="1"/>
        <v>123468.75</v>
      </c>
      <c r="AC27" s="10">
        <v>10273</v>
      </c>
      <c r="AD27" s="10">
        <v>9276</v>
      </c>
      <c r="AE27" s="10">
        <v>10270</v>
      </c>
      <c r="AF27" s="10">
        <v>9941</v>
      </c>
      <c r="AG27" s="10"/>
      <c r="AH27" s="10">
        <v>9238</v>
      </c>
      <c r="AI27" s="10">
        <v>10383</v>
      </c>
      <c r="AJ27" s="10">
        <v>10383</v>
      </c>
      <c r="AK27" s="10">
        <v>10572</v>
      </c>
      <c r="AL27" s="10">
        <v>21189</v>
      </c>
      <c r="AM27" s="10">
        <v>21949</v>
      </c>
      <c r="AN27" s="10"/>
      <c r="AO27" s="11">
        <f t="shared" si="2"/>
        <v>123474</v>
      </c>
      <c r="AP27" s="12"/>
      <c r="AQ27" s="14">
        <f t="shared" si="3"/>
        <v>21189</v>
      </c>
    </row>
    <row r="28" spans="1:43" x14ac:dyDescent="0.3">
      <c r="A28" s="1">
        <v>3526</v>
      </c>
      <c r="B28" s="1" t="s">
        <v>44</v>
      </c>
      <c r="C28" s="10">
        <v>25.3</v>
      </c>
      <c r="D28" s="10">
        <v>22.84</v>
      </c>
      <c r="E28" s="10">
        <v>25.29</v>
      </c>
      <c r="F28" s="10">
        <v>24.48</v>
      </c>
      <c r="G28" s="10">
        <v>25.29</v>
      </c>
      <c r="H28" s="10">
        <v>24.48</v>
      </c>
      <c r="I28" s="10">
        <v>25.29</v>
      </c>
      <c r="J28" s="10">
        <v>25.29</v>
      </c>
      <c r="K28" s="10">
        <v>24.48</v>
      </c>
      <c r="L28" s="10">
        <v>25.29</v>
      </c>
      <c r="M28" s="10">
        <v>24.48</v>
      </c>
      <c r="N28" s="10">
        <v>25.29</v>
      </c>
      <c r="O28" s="11">
        <f t="shared" si="0"/>
        <v>297.8</v>
      </c>
      <c r="P28" s="10">
        <v>4880.2299999999996</v>
      </c>
      <c r="Q28" s="10">
        <v>4405.71</v>
      </c>
      <c r="R28" s="10">
        <v>4878.3100000000004</v>
      </c>
      <c r="S28" s="10">
        <v>4722.07</v>
      </c>
      <c r="T28" s="10">
        <v>4878.3100000000004</v>
      </c>
      <c r="U28" s="10">
        <v>4722.07</v>
      </c>
      <c r="V28" s="10">
        <v>5307.44</v>
      </c>
      <c r="W28" s="10">
        <v>5307.44</v>
      </c>
      <c r="X28" s="10">
        <v>5137.45</v>
      </c>
      <c r="Y28" s="10">
        <v>5307.44</v>
      </c>
      <c r="Z28" s="10">
        <v>5137.45</v>
      </c>
      <c r="AA28" s="10">
        <v>5307.44</v>
      </c>
      <c r="AB28" s="11">
        <f t="shared" si="1"/>
        <v>59991.360000000001</v>
      </c>
      <c r="AC28" s="10">
        <v>4881</v>
      </c>
      <c r="AD28" s="10">
        <v>4406</v>
      </c>
      <c r="AE28" s="10">
        <v>4879</v>
      </c>
      <c r="AF28" s="10">
        <v>4723</v>
      </c>
      <c r="AG28" s="10"/>
      <c r="AH28" s="10">
        <v>4723</v>
      </c>
      <c r="AI28" s="10">
        <v>5308</v>
      </c>
      <c r="AJ28" s="10">
        <v>5308</v>
      </c>
      <c r="AK28" s="10">
        <v>5138</v>
      </c>
      <c r="AL28" s="10">
        <v>10187</v>
      </c>
      <c r="AM28" s="10">
        <v>10445</v>
      </c>
      <c r="AN28" s="10"/>
      <c r="AO28" s="11">
        <f t="shared" si="2"/>
        <v>59998</v>
      </c>
      <c r="AP28" s="12"/>
      <c r="AQ28" s="14">
        <f t="shared" si="3"/>
        <v>10187</v>
      </c>
    </row>
    <row r="29" spans="1:43" x14ac:dyDescent="0.3">
      <c r="A29" s="1">
        <v>3527</v>
      </c>
      <c r="B29" s="1" t="s">
        <v>45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>
        <f t="shared" si="0"/>
        <v>0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>
        <f t="shared" si="1"/>
        <v>0</v>
      </c>
      <c r="AC29" s="10">
        <v>11219</v>
      </c>
      <c r="AD29" s="10">
        <v>10490</v>
      </c>
      <c r="AE29" s="10">
        <v>11209</v>
      </c>
      <c r="AF29" s="10">
        <v>10855</v>
      </c>
      <c r="AG29" s="10"/>
      <c r="AH29" s="10">
        <v>0</v>
      </c>
      <c r="AI29" s="10">
        <v>0</v>
      </c>
      <c r="AJ29" s="10">
        <v>0</v>
      </c>
      <c r="AK29" s="10">
        <v>7590</v>
      </c>
      <c r="AL29" s="10">
        <v>18799</v>
      </c>
      <c r="AM29" s="10">
        <v>22063</v>
      </c>
      <c r="AN29" s="10"/>
      <c r="AO29" s="11">
        <f t="shared" si="2"/>
        <v>92225</v>
      </c>
      <c r="AP29" s="12"/>
      <c r="AQ29" s="14">
        <f t="shared" si="3"/>
        <v>18799</v>
      </c>
    </row>
    <row r="30" spans="1:43" x14ac:dyDescent="0.3">
      <c r="A30" s="1">
        <v>3528</v>
      </c>
      <c r="B30" s="1" t="s">
        <v>46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1">
        <f t="shared" si="0"/>
        <v>0</v>
      </c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1">
        <f t="shared" si="1"/>
        <v>0</v>
      </c>
      <c r="AC30" s="10">
        <v>9476</v>
      </c>
      <c r="AD30" s="10">
        <v>8863</v>
      </c>
      <c r="AE30" s="10">
        <v>9474</v>
      </c>
      <c r="AF30" s="10">
        <v>9168</v>
      </c>
      <c r="AG30" s="10"/>
      <c r="AH30" s="10">
        <v>0</v>
      </c>
      <c r="AI30" s="10">
        <v>0</v>
      </c>
      <c r="AJ30" s="10">
        <v>0</v>
      </c>
      <c r="AK30" s="10">
        <v>6418</v>
      </c>
      <c r="AL30" s="10">
        <v>15892</v>
      </c>
      <c r="AM30" s="10">
        <v>18642</v>
      </c>
      <c r="AN30" s="10"/>
      <c r="AO30" s="11">
        <f t="shared" si="2"/>
        <v>77933</v>
      </c>
      <c r="AP30" s="12"/>
      <c r="AQ30" s="14">
        <f t="shared" si="3"/>
        <v>15892</v>
      </c>
    </row>
    <row r="31" spans="1:43" x14ac:dyDescent="0.3">
      <c r="A31" s="1">
        <v>3529</v>
      </c>
      <c r="B31" s="1" t="s">
        <v>47</v>
      </c>
      <c r="C31" s="10">
        <v>57.23</v>
      </c>
      <c r="D31" s="10">
        <v>51.75</v>
      </c>
      <c r="E31" s="10">
        <v>57.3</v>
      </c>
      <c r="F31" s="10">
        <v>55.45</v>
      </c>
      <c r="G31" s="10">
        <v>38.81</v>
      </c>
      <c r="H31" s="10">
        <v>0</v>
      </c>
      <c r="I31" s="10">
        <v>0</v>
      </c>
      <c r="J31" s="10">
        <v>0</v>
      </c>
      <c r="K31" s="10">
        <v>38.81</v>
      </c>
      <c r="L31" s="10">
        <v>57.3</v>
      </c>
      <c r="M31" s="10">
        <v>55.45</v>
      </c>
      <c r="N31" s="10">
        <v>57.3</v>
      </c>
      <c r="O31" s="11">
        <f t="shared" si="0"/>
        <v>469.4</v>
      </c>
      <c r="P31" s="10">
        <v>11053.53</v>
      </c>
      <c r="Q31" s="10">
        <v>9995.1200000000008</v>
      </c>
      <c r="R31" s="10">
        <v>11067.07</v>
      </c>
      <c r="S31" s="10">
        <v>10709.74</v>
      </c>
      <c r="T31" s="10">
        <v>7495.82</v>
      </c>
      <c r="U31" s="10">
        <v>0</v>
      </c>
      <c r="V31" s="10">
        <v>0</v>
      </c>
      <c r="W31" s="10">
        <v>0</v>
      </c>
      <c r="X31" s="10">
        <v>7945.6</v>
      </c>
      <c r="Y31" s="10">
        <v>11731.06</v>
      </c>
      <c r="Z31" s="10">
        <v>11352.34</v>
      </c>
      <c r="AA31" s="10">
        <v>11731.06</v>
      </c>
      <c r="AB31" s="11">
        <f t="shared" si="1"/>
        <v>93081.34</v>
      </c>
      <c r="AC31" s="10">
        <v>11054</v>
      </c>
      <c r="AD31" s="10">
        <v>9996</v>
      </c>
      <c r="AE31" s="10">
        <v>11068</v>
      </c>
      <c r="AF31" s="10">
        <v>10710</v>
      </c>
      <c r="AG31" s="10"/>
      <c r="AH31" s="10">
        <v>0</v>
      </c>
      <c r="AI31" s="10">
        <v>0</v>
      </c>
      <c r="AJ31" s="10">
        <v>0</v>
      </c>
      <c r="AK31" s="10">
        <v>7946</v>
      </c>
      <c r="AL31" s="10">
        <v>19228</v>
      </c>
      <c r="AM31" s="10">
        <v>23084</v>
      </c>
      <c r="AN31" s="10"/>
      <c r="AO31" s="11">
        <f t="shared" si="2"/>
        <v>93086</v>
      </c>
      <c r="AP31" s="12"/>
      <c r="AQ31" s="14">
        <f t="shared" si="3"/>
        <v>19228</v>
      </c>
    </row>
    <row r="32" spans="1:43" x14ac:dyDescent="0.3">
      <c r="A32" s="1">
        <v>3530</v>
      </c>
      <c r="B32" s="1" t="s">
        <v>49</v>
      </c>
      <c r="C32" s="10">
        <v>24.66</v>
      </c>
      <c r="D32" s="10">
        <v>22.26</v>
      </c>
      <c r="E32" s="10">
        <v>24.64</v>
      </c>
      <c r="F32" s="10">
        <v>23.86</v>
      </c>
      <c r="G32" s="10">
        <v>16.7</v>
      </c>
      <c r="H32" s="10">
        <v>0</v>
      </c>
      <c r="I32" s="10">
        <v>0</v>
      </c>
      <c r="J32" s="10">
        <v>0</v>
      </c>
      <c r="K32" s="10">
        <v>16.7</v>
      </c>
      <c r="L32" s="10">
        <v>24.64</v>
      </c>
      <c r="M32" s="10">
        <v>23.86</v>
      </c>
      <c r="N32" s="10">
        <v>24.64</v>
      </c>
      <c r="O32" s="11">
        <f t="shared" si="0"/>
        <v>201.95999999999998</v>
      </c>
      <c r="P32" s="10">
        <v>6317.07</v>
      </c>
      <c r="Q32" s="10">
        <v>5702.27</v>
      </c>
      <c r="R32" s="10">
        <v>6311.93</v>
      </c>
      <c r="S32" s="10">
        <v>6112.13</v>
      </c>
      <c r="T32" s="10">
        <v>4277.97</v>
      </c>
      <c r="U32" s="10">
        <v>0</v>
      </c>
      <c r="V32" s="10">
        <v>0</v>
      </c>
      <c r="W32" s="10">
        <v>0</v>
      </c>
      <c r="X32" s="10">
        <v>4534.75</v>
      </c>
      <c r="Y32" s="10">
        <v>6690.79</v>
      </c>
      <c r="Z32" s="10">
        <v>6478.98</v>
      </c>
      <c r="AA32" s="10">
        <v>6690.79</v>
      </c>
      <c r="AB32" s="11">
        <f t="shared" si="1"/>
        <v>53116.68</v>
      </c>
      <c r="AC32" s="10">
        <v>6318</v>
      </c>
      <c r="AD32" s="10">
        <v>5703</v>
      </c>
      <c r="AE32" s="10">
        <v>6312</v>
      </c>
      <c r="AF32" s="10">
        <v>6113</v>
      </c>
      <c r="AG32" s="10"/>
      <c r="AH32" s="10">
        <v>0</v>
      </c>
      <c r="AI32" s="10">
        <v>0</v>
      </c>
      <c r="AJ32" s="10">
        <v>0</v>
      </c>
      <c r="AK32" s="10">
        <v>4535</v>
      </c>
      <c r="AL32" s="10">
        <v>10969</v>
      </c>
      <c r="AM32" s="10">
        <v>13170</v>
      </c>
      <c r="AN32" s="10"/>
      <c r="AO32" s="11">
        <f t="shared" si="2"/>
        <v>53120</v>
      </c>
      <c r="AP32" s="12"/>
      <c r="AQ32" s="14">
        <f t="shared" si="3"/>
        <v>10969</v>
      </c>
    </row>
    <row r="33" spans="1:71" x14ac:dyDescent="0.3">
      <c r="A33" s="1">
        <v>3531</v>
      </c>
      <c r="B33" s="1" t="s">
        <v>50</v>
      </c>
      <c r="C33" s="10">
        <v>37.01</v>
      </c>
      <c r="D33" s="10">
        <v>33.43</v>
      </c>
      <c r="E33" s="10">
        <v>37.01</v>
      </c>
      <c r="F33" s="10">
        <v>35.81</v>
      </c>
      <c r="G33" s="10">
        <v>36.25</v>
      </c>
      <c r="H33" s="10">
        <v>33.53</v>
      </c>
      <c r="I33" s="10">
        <v>34.65</v>
      </c>
      <c r="J33" s="10">
        <v>34.65</v>
      </c>
      <c r="K33" s="10">
        <v>35.130000000000003</v>
      </c>
      <c r="L33" s="10">
        <v>37.01</v>
      </c>
      <c r="M33" s="10">
        <v>35.81</v>
      </c>
      <c r="N33" s="10">
        <v>37.01</v>
      </c>
      <c r="O33" s="11">
        <f t="shared" si="0"/>
        <v>427.29999999999995</v>
      </c>
      <c r="P33" s="10">
        <v>8400.61</v>
      </c>
      <c r="Q33" s="10">
        <v>7602.2</v>
      </c>
      <c r="R33" s="10">
        <v>8418.67</v>
      </c>
      <c r="S33" s="10">
        <v>8138.61</v>
      </c>
      <c r="T33" s="10">
        <v>7823.1</v>
      </c>
      <c r="U33" s="10">
        <v>6367.46</v>
      </c>
      <c r="V33" s="10">
        <v>7160.54</v>
      </c>
      <c r="W33" s="10">
        <v>7160.54</v>
      </c>
      <c r="X33" s="10">
        <v>8257.3700000000008</v>
      </c>
      <c r="Y33" s="10">
        <v>9128.2900000000009</v>
      </c>
      <c r="Z33" s="10">
        <v>8824.65</v>
      </c>
      <c r="AA33" s="10">
        <v>9128.2900000000009</v>
      </c>
      <c r="AB33" s="11">
        <f t="shared" si="1"/>
        <v>96410.330000000016</v>
      </c>
      <c r="AC33" s="10">
        <v>8401</v>
      </c>
      <c r="AD33" s="10">
        <v>7603</v>
      </c>
      <c r="AE33" s="10">
        <v>8419</v>
      </c>
      <c r="AF33" s="10">
        <v>8139</v>
      </c>
      <c r="AG33" s="10"/>
      <c r="AH33" s="10">
        <v>6368</v>
      </c>
      <c r="AI33" s="10">
        <v>7161</v>
      </c>
      <c r="AJ33" s="10">
        <v>7161</v>
      </c>
      <c r="AK33" s="10">
        <v>8258</v>
      </c>
      <c r="AL33" s="10">
        <v>16953</v>
      </c>
      <c r="AM33" s="10">
        <v>17953</v>
      </c>
      <c r="AN33" s="10"/>
      <c r="AO33" s="11">
        <f t="shared" si="2"/>
        <v>96416</v>
      </c>
      <c r="AP33" s="12"/>
      <c r="AQ33" s="14">
        <f t="shared" si="3"/>
        <v>16953</v>
      </c>
    </row>
    <row r="34" spans="1:71" x14ac:dyDescent="0.3">
      <c r="A34" s="1">
        <v>3532</v>
      </c>
      <c r="B34" s="1" t="s">
        <v>51</v>
      </c>
      <c r="C34" s="10">
        <v>0.96</v>
      </c>
      <c r="D34" s="10">
        <v>0.84</v>
      </c>
      <c r="E34" s="10">
        <v>0.94</v>
      </c>
      <c r="F34" s="10">
        <v>0.91</v>
      </c>
      <c r="G34" s="10">
        <v>0.63</v>
      </c>
      <c r="H34" s="10"/>
      <c r="I34" s="10"/>
      <c r="J34" s="10"/>
      <c r="K34" s="10">
        <v>0.63</v>
      </c>
      <c r="L34" s="10">
        <v>0.94</v>
      </c>
      <c r="M34" s="10">
        <v>0.91</v>
      </c>
      <c r="N34" s="10">
        <v>0.94</v>
      </c>
      <c r="O34" s="11">
        <f t="shared" si="0"/>
        <v>7.6999999999999993</v>
      </c>
      <c r="P34" s="10">
        <v>2616.65</v>
      </c>
      <c r="Q34" s="10">
        <v>2367.77</v>
      </c>
      <c r="R34" s="10">
        <v>2648.76</v>
      </c>
      <c r="S34" s="10">
        <v>2568.15</v>
      </c>
      <c r="T34" s="10">
        <v>1803.42</v>
      </c>
      <c r="U34" s="10"/>
      <c r="V34" s="10"/>
      <c r="W34" s="10"/>
      <c r="X34" s="10">
        <v>1985.74</v>
      </c>
      <c r="Y34" s="10">
        <v>2916.41</v>
      </c>
      <c r="Z34" s="10">
        <v>2827.65</v>
      </c>
      <c r="AA34" s="10">
        <v>2916.41</v>
      </c>
      <c r="AB34" s="11">
        <f t="shared" si="1"/>
        <v>22650.960000000003</v>
      </c>
      <c r="AC34" s="10">
        <v>2617</v>
      </c>
      <c r="AD34" s="10">
        <v>2368</v>
      </c>
      <c r="AE34" s="10">
        <v>2649</v>
      </c>
      <c r="AF34" s="10">
        <v>2569</v>
      </c>
      <c r="AG34" s="10"/>
      <c r="AH34" s="10">
        <v>0</v>
      </c>
      <c r="AI34" s="10">
        <v>0</v>
      </c>
      <c r="AJ34" s="10">
        <v>0</v>
      </c>
      <c r="AK34" s="10">
        <v>1986</v>
      </c>
      <c r="AL34" s="10">
        <v>4721</v>
      </c>
      <c r="AM34" s="10">
        <v>5745</v>
      </c>
      <c r="AN34" s="10"/>
      <c r="AO34" s="11">
        <f t="shared" si="2"/>
        <v>22655</v>
      </c>
      <c r="AP34" s="12"/>
      <c r="AQ34" s="14">
        <f t="shared" si="3"/>
        <v>4721</v>
      </c>
    </row>
    <row r="35" spans="1:71" x14ac:dyDescent="0.3">
      <c r="A35" s="1">
        <v>3533</v>
      </c>
      <c r="B35" s="1" t="s">
        <v>52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1">
        <f t="shared" si="0"/>
        <v>0</v>
      </c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1">
        <f t="shared" si="1"/>
        <v>0</v>
      </c>
      <c r="AC35" s="10">
        <v>24438</v>
      </c>
      <c r="AD35" s="10">
        <v>23000</v>
      </c>
      <c r="AE35" s="10">
        <v>24438</v>
      </c>
      <c r="AF35" s="10">
        <v>23575</v>
      </c>
      <c r="AG35" s="10"/>
      <c r="AH35" s="10">
        <v>23288</v>
      </c>
      <c r="AI35" s="10">
        <v>24438</v>
      </c>
      <c r="AJ35" s="10">
        <v>24438</v>
      </c>
      <c r="AK35" s="10">
        <v>23288</v>
      </c>
      <c r="AL35" s="10">
        <v>48876</v>
      </c>
      <c r="AM35" s="10">
        <v>47725</v>
      </c>
      <c r="AN35" s="10"/>
      <c r="AO35" s="11">
        <f t="shared" si="2"/>
        <v>287504</v>
      </c>
      <c r="AP35" s="12"/>
      <c r="AQ35" s="14">
        <f t="shared" si="3"/>
        <v>48876</v>
      </c>
    </row>
    <row r="36" spans="1:71" x14ac:dyDescent="0.3">
      <c r="A36" s="1">
        <v>3534</v>
      </c>
      <c r="B36" s="1" t="s">
        <v>53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>
        <f t="shared" si="0"/>
        <v>0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>
        <f t="shared" si="1"/>
        <v>0</v>
      </c>
      <c r="AC36" s="10">
        <v>4940</v>
      </c>
      <c r="AD36" s="10">
        <v>4625</v>
      </c>
      <c r="AE36" s="10">
        <v>4958</v>
      </c>
      <c r="AF36" s="10">
        <v>4791</v>
      </c>
      <c r="AG36" s="10"/>
      <c r="AH36" s="10">
        <v>2376</v>
      </c>
      <c r="AI36" s="10">
        <v>2462</v>
      </c>
      <c r="AJ36" s="10">
        <v>2462</v>
      </c>
      <c r="AK36" s="10">
        <v>4060</v>
      </c>
      <c r="AL36" s="10">
        <v>9106</v>
      </c>
      <c r="AM36" s="10">
        <v>9749</v>
      </c>
      <c r="AN36" s="10"/>
      <c r="AO36" s="11">
        <f t="shared" si="2"/>
        <v>49529</v>
      </c>
      <c r="AP36" s="12"/>
      <c r="AQ36" s="14">
        <f t="shared" si="3"/>
        <v>9106</v>
      </c>
    </row>
    <row r="37" spans="1:71" x14ac:dyDescent="0.3">
      <c r="A37" s="1">
        <v>3535</v>
      </c>
      <c r="B37" s="1" t="s">
        <v>54</v>
      </c>
      <c r="C37" s="10">
        <v>66.13</v>
      </c>
      <c r="D37" s="10">
        <v>59.73</v>
      </c>
      <c r="E37" s="10">
        <v>66.13</v>
      </c>
      <c r="F37" s="10">
        <v>63.99</v>
      </c>
      <c r="G37" s="10">
        <v>66.13</v>
      </c>
      <c r="H37" s="10">
        <v>63.99</v>
      </c>
      <c r="I37" s="10">
        <v>66.13</v>
      </c>
      <c r="J37" s="10">
        <v>66.13</v>
      </c>
      <c r="K37" s="10">
        <v>63.99</v>
      </c>
      <c r="L37" s="10">
        <v>66.13</v>
      </c>
      <c r="M37" s="10">
        <v>63.99</v>
      </c>
      <c r="N37" s="10">
        <v>66.13</v>
      </c>
      <c r="O37" s="11">
        <f t="shared" si="0"/>
        <v>778.6</v>
      </c>
      <c r="P37" s="10">
        <v>10810.27</v>
      </c>
      <c r="Q37" s="10">
        <v>9764.06</v>
      </c>
      <c r="R37" s="10">
        <v>10810.27</v>
      </c>
      <c r="S37" s="10">
        <v>10460.44</v>
      </c>
      <c r="T37" s="10">
        <v>10810.27</v>
      </c>
      <c r="U37" s="10">
        <v>10460.44</v>
      </c>
      <c r="V37" s="10">
        <v>11761.22</v>
      </c>
      <c r="W37" s="10">
        <v>11761.22</v>
      </c>
      <c r="X37" s="10">
        <v>11380.62</v>
      </c>
      <c r="Y37" s="10">
        <v>11761.22</v>
      </c>
      <c r="Z37" s="10">
        <v>11380.62</v>
      </c>
      <c r="AA37" s="10">
        <v>11761.22</v>
      </c>
      <c r="AB37" s="11">
        <f t="shared" si="1"/>
        <v>132921.87</v>
      </c>
      <c r="AC37" s="10">
        <v>10811</v>
      </c>
      <c r="AD37" s="10">
        <v>9765</v>
      </c>
      <c r="AE37" s="10">
        <v>10811</v>
      </c>
      <c r="AF37" s="10">
        <v>10461</v>
      </c>
      <c r="AG37" s="10"/>
      <c r="AH37" s="10">
        <v>10461</v>
      </c>
      <c r="AI37" s="10">
        <v>11762</v>
      </c>
      <c r="AJ37" s="10">
        <v>11762</v>
      </c>
      <c r="AK37" s="10">
        <v>11381</v>
      </c>
      <c r="AL37" s="10">
        <v>22573</v>
      </c>
      <c r="AM37" s="10">
        <v>23142</v>
      </c>
      <c r="AN37" s="10"/>
      <c r="AO37" s="11">
        <f t="shared" si="2"/>
        <v>132929</v>
      </c>
      <c r="AP37" s="12">
        <f>SUM(AO3:AO37)</f>
        <v>4807168</v>
      </c>
      <c r="AQ37" s="14">
        <f t="shared" si="3"/>
        <v>22573</v>
      </c>
    </row>
    <row r="38" spans="1:71" x14ac:dyDescent="0.3">
      <c r="A38" s="1"/>
      <c r="B38" s="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1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1"/>
      <c r="AC38" s="20">
        <f>SUM(AC3:AC37)</f>
        <v>445950</v>
      </c>
      <c r="AD38" s="20">
        <f t="shared" ref="AD38:AN38" si="4">SUM(AD3:AD37)</f>
        <v>409171</v>
      </c>
      <c r="AE38" s="20">
        <f t="shared" si="4"/>
        <v>448508</v>
      </c>
      <c r="AF38" s="20">
        <f t="shared" si="4"/>
        <v>434542</v>
      </c>
      <c r="AG38" s="20">
        <f t="shared" si="4"/>
        <v>0</v>
      </c>
      <c r="AH38" s="20">
        <f t="shared" si="4"/>
        <v>274612</v>
      </c>
      <c r="AI38" s="20">
        <f t="shared" si="4"/>
        <v>286327</v>
      </c>
      <c r="AJ38" s="20">
        <f t="shared" si="4"/>
        <v>286327</v>
      </c>
      <c r="AK38" s="20">
        <f t="shared" si="4"/>
        <v>411383</v>
      </c>
      <c r="AL38" s="20">
        <f t="shared" si="4"/>
        <v>872052</v>
      </c>
      <c r="AM38" s="20">
        <f t="shared" si="4"/>
        <v>938296</v>
      </c>
      <c r="AN38" s="20">
        <f t="shared" si="4"/>
        <v>0</v>
      </c>
      <c r="AO38" s="11"/>
      <c r="AP38" s="12"/>
      <c r="AR38">
        <v>5</v>
      </c>
      <c r="AS38">
        <v>11</v>
      </c>
      <c r="BH38" s="16">
        <f>SUM(BH3:BH37)</f>
        <v>0</v>
      </c>
      <c r="BI38" s="16">
        <f t="shared" ref="BI38:BS38" si="5">SUM(BI3:BI37)</f>
        <v>0</v>
      </c>
      <c r="BJ38" s="16">
        <f t="shared" si="5"/>
        <v>0</v>
      </c>
      <c r="BK38" s="16">
        <f t="shared" si="5"/>
        <v>0</v>
      </c>
      <c r="BL38" s="16">
        <f t="shared" si="5"/>
        <v>0</v>
      </c>
      <c r="BM38" s="16">
        <f t="shared" si="5"/>
        <v>0</v>
      </c>
      <c r="BN38" s="16">
        <f t="shared" si="5"/>
        <v>0</v>
      </c>
      <c r="BO38" s="16">
        <f t="shared" si="5"/>
        <v>0</v>
      </c>
      <c r="BP38" s="16">
        <f t="shared" si="5"/>
        <v>0</v>
      </c>
      <c r="BQ38" s="16">
        <f t="shared" si="5"/>
        <v>0</v>
      </c>
      <c r="BR38" s="16">
        <f t="shared" si="5"/>
        <v>0</v>
      </c>
      <c r="BS38" s="16">
        <f t="shared" si="5"/>
        <v>0</v>
      </c>
    </row>
    <row r="39" spans="1:71" x14ac:dyDescent="0.3">
      <c r="A39" s="1">
        <v>3550</v>
      </c>
      <c r="B39" s="1" t="s">
        <v>55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1">
        <f t="shared" si="0"/>
        <v>0</v>
      </c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1">
        <f t="shared" si="1"/>
        <v>0</v>
      </c>
      <c r="AC39" s="10">
        <v>0</v>
      </c>
      <c r="AD39" s="10">
        <v>0</v>
      </c>
      <c r="AE39" s="10">
        <v>0</v>
      </c>
      <c r="AF39" s="10">
        <v>0</v>
      </c>
      <c r="AG39" s="10"/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/>
      <c r="AO39" s="11">
        <f t="shared" si="2"/>
        <v>0</v>
      </c>
      <c r="AP39" s="12"/>
      <c r="AR39">
        <v>0</v>
      </c>
      <c r="AS39">
        <v>0</v>
      </c>
      <c r="AT39">
        <f>SUM(AR39:AS39)</f>
        <v>0</v>
      </c>
      <c r="BH39">
        <v>509144</v>
      </c>
    </row>
    <row r="40" spans="1:71" x14ac:dyDescent="0.3">
      <c r="A40" s="1">
        <v>3551</v>
      </c>
      <c r="B40" s="1" t="s">
        <v>56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1">
        <f t="shared" si="0"/>
        <v>0</v>
      </c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1">
        <f t="shared" si="1"/>
        <v>0</v>
      </c>
      <c r="AC40" s="10">
        <v>1381</v>
      </c>
      <c r="AD40" s="10">
        <v>1303</v>
      </c>
      <c r="AE40" s="10">
        <v>1392</v>
      </c>
      <c r="AF40" s="10">
        <v>1343</v>
      </c>
      <c r="AG40" s="10"/>
      <c r="AH40" s="10">
        <v>0</v>
      </c>
      <c r="AI40" s="10">
        <v>0</v>
      </c>
      <c r="AJ40" s="10">
        <v>0</v>
      </c>
      <c r="AK40" s="10">
        <v>944</v>
      </c>
      <c r="AL40" s="10">
        <v>1392</v>
      </c>
      <c r="AM40" s="10">
        <v>3679</v>
      </c>
      <c r="AN40" s="10"/>
      <c r="AO40" s="11">
        <f t="shared" si="2"/>
        <v>11434</v>
      </c>
      <c r="AP40" s="12"/>
      <c r="AR40">
        <v>944</v>
      </c>
      <c r="AS40">
        <v>2735</v>
      </c>
      <c r="AT40">
        <f t="shared" ref="AT40:AT66" si="6">SUM(AR40:AS40)</f>
        <v>3679</v>
      </c>
    </row>
    <row r="41" spans="1:71" x14ac:dyDescent="0.3">
      <c r="A41" s="1">
        <v>3552</v>
      </c>
      <c r="B41" s="1" t="s">
        <v>57</v>
      </c>
      <c r="C41" s="10">
        <v>2.41</v>
      </c>
      <c r="D41" s="10">
        <v>2.19</v>
      </c>
      <c r="E41" s="10">
        <v>2.42</v>
      </c>
      <c r="F41" s="10">
        <v>2.34</v>
      </c>
      <c r="G41" s="10">
        <v>1.64</v>
      </c>
      <c r="H41" s="10">
        <v>0</v>
      </c>
      <c r="I41" s="10">
        <v>0</v>
      </c>
      <c r="J41" s="10">
        <v>0</v>
      </c>
      <c r="K41" s="10">
        <v>1.64</v>
      </c>
      <c r="L41" s="10">
        <v>2.42</v>
      </c>
      <c r="M41" s="10">
        <v>2.34</v>
      </c>
      <c r="N41" s="10">
        <v>2.42</v>
      </c>
      <c r="O41" s="11">
        <f t="shared" si="0"/>
        <v>19.82</v>
      </c>
      <c r="P41" s="10">
        <v>1993.94</v>
      </c>
      <c r="Q41" s="10">
        <v>1792.98</v>
      </c>
      <c r="R41" s="10">
        <v>1987.04</v>
      </c>
      <c r="S41" s="10">
        <v>1921.77</v>
      </c>
      <c r="T41" s="10">
        <v>1346.46</v>
      </c>
      <c r="U41" s="10">
        <v>0</v>
      </c>
      <c r="V41" s="10">
        <v>0</v>
      </c>
      <c r="W41" s="10">
        <v>0</v>
      </c>
      <c r="X41" s="10">
        <v>1391.87</v>
      </c>
      <c r="Y41" s="10">
        <v>2054.0500000000002</v>
      </c>
      <c r="Z41" s="10">
        <v>1986.59</v>
      </c>
      <c r="AA41" s="10">
        <v>2054.0500000000002</v>
      </c>
      <c r="AB41" s="11">
        <f t="shared" si="1"/>
        <v>16528.749999999996</v>
      </c>
      <c r="AC41" s="10">
        <v>1994</v>
      </c>
      <c r="AD41" s="10">
        <v>1793</v>
      </c>
      <c r="AE41" s="10">
        <v>1988</v>
      </c>
      <c r="AF41" s="10">
        <v>1922</v>
      </c>
      <c r="AG41" s="10"/>
      <c r="AH41" s="10">
        <v>0</v>
      </c>
      <c r="AI41" s="10">
        <v>0</v>
      </c>
      <c r="AJ41" s="10">
        <v>0</v>
      </c>
      <c r="AK41" s="10">
        <v>1392</v>
      </c>
      <c r="AL41" s="10">
        <v>2055</v>
      </c>
      <c r="AM41" s="10">
        <v>5388</v>
      </c>
      <c r="AN41" s="10"/>
      <c r="AO41" s="11">
        <f t="shared" si="2"/>
        <v>16532</v>
      </c>
      <c r="AP41" s="12"/>
      <c r="AR41">
        <v>1347</v>
      </c>
      <c r="AS41">
        <v>4041</v>
      </c>
      <c r="AT41">
        <f t="shared" si="6"/>
        <v>5388</v>
      </c>
    </row>
    <row r="42" spans="1:71" x14ac:dyDescent="0.3">
      <c r="A42" s="1">
        <v>3553</v>
      </c>
      <c r="B42" s="1" t="s">
        <v>58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1">
        <f t="shared" si="0"/>
        <v>0</v>
      </c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1">
        <f t="shared" si="1"/>
        <v>0</v>
      </c>
      <c r="AC42" s="10">
        <v>0</v>
      </c>
      <c r="AD42" s="10">
        <v>0</v>
      </c>
      <c r="AE42" s="10">
        <v>0</v>
      </c>
      <c r="AF42" s="10">
        <v>0</v>
      </c>
      <c r="AG42" s="10"/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/>
      <c r="AO42" s="11">
        <f t="shared" si="2"/>
        <v>0</v>
      </c>
      <c r="AP42" s="12"/>
      <c r="AR42">
        <v>0</v>
      </c>
      <c r="AS42">
        <v>0</v>
      </c>
      <c r="AT42">
        <f t="shared" si="6"/>
        <v>0</v>
      </c>
    </row>
    <row r="43" spans="1:71" x14ac:dyDescent="0.3">
      <c r="A43" s="1">
        <v>3554</v>
      </c>
      <c r="B43" s="1" t="s">
        <v>59</v>
      </c>
      <c r="C43" s="10">
        <v>2.0499999999999998</v>
      </c>
      <c r="D43" s="10">
        <v>1.88</v>
      </c>
      <c r="E43" s="10">
        <v>2.08</v>
      </c>
      <c r="F43" s="10">
        <v>2.0099999999999998</v>
      </c>
      <c r="G43" s="10">
        <v>1.4</v>
      </c>
      <c r="H43" s="10">
        <v>0</v>
      </c>
      <c r="I43" s="10">
        <v>0</v>
      </c>
      <c r="J43" s="10">
        <v>0</v>
      </c>
      <c r="K43" s="10">
        <v>1.4</v>
      </c>
      <c r="L43" s="10">
        <v>2.08</v>
      </c>
      <c r="M43" s="10">
        <v>2.0099999999999998</v>
      </c>
      <c r="N43" s="10">
        <v>2.08</v>
      </c>
      <c r="O43" s="11">
        <f t="shared" si="0"/>
        <v>16.990000000000002</v>
      </c>
      <c r="P43" s="10">
        <v>408.74</v>
      </c>
      <c r="Q43" s="10">
        <v>374.84</v>
      </c>
      <c r="R43" s="10">
        <v>414.71</v>
      </c>
      <c r="S43" s="10">
        <v>400.76</v>
      </c>
      <c r="T43" s="10">
        <v>279.14</v>
      </c>
      <c r="U43" s="10">
        <v>0</v>
      </c>
      <c r="V43" s="10">
        <v>0</v>
      </c>
      <c r="W43" s="10">
        <v>0</v>
      </c>
      <c r="X43" s="10">
        <v>292.27</v>
      </c>
      <c r="Y43" s="10">
        <v>434.2</v>
      </c>
      <c r="Z43" s="10">
        <v>419.6</v>
      </c>
      <c r="AA43" s="10">
        <v>434.2</v>
      </c>
      <c r="AB43" s="11">
        <f t="shared" si="1"/>
        <v>3458.4599999999996</v>
      </c>
      <c r="AC43" s="10">
        <v>409</v>
      </c>
      <c r="AD43" s="10">
        <v>375</v>
      </c>
      <c r="AE43" s="10">
        <v>415</v>
      </c>
      <c r="AF43" s="10">
        <v>401</v>
      </c>
      <c r="AG43" s="10"/>
      <c r="AH43" s="10">
        <v>0</v>
      </c>
      <c r="AI43" s="10">
        <v>0</v>
      </c>
      <c r="AJ43" s="10">
        <v>0</v>
      </c>
      <c r="AK43" s="10">
        <v>293</v>
      </c>
      <c r="AL43" s="10">
        <v>435</v>
      </c>
      <c r="AM43" s="10">
        <v>1134</v>
      </c>
      <c r="AN43" s="10"/>
      <c r="AO43" s="11">
        <f t="shared" si="2"/>
        <v>3462</v>
      </c>
      <c r="AP43" s="12"/>
      <c r="AR43">
        <v>280</v>
      </c>
      <c r="AS43">
        <v>854</v>
      </c>
      <c r="AT43">
        <f t="shared" si="6"/>
        <v>1134</v>
      </c>
    </row>
    <row r="44" spans="1:71" x14ac:dyDescent="0.3">
      <c r="A44" s="1">
        <v>3555</v>
      </c>
      <c r="B44" s="1" t="s">
        <v>60</v>
      </c>
      <c r="C44" s="10">
        <v>2.16</v>
      </c>
      <c r="D44" s="10">
        <v>1.98</v>
      </c>
      <c r="E44" s="10">
        <v>2.19</v>
      </c>
      <c r="F44" s="10">
        <v>2.12</v>
      </c>
      <c r="G44" s="10">
        <v>1.48</v>
      </c>
      <c r="H44" s="10"/>
      <c r="I44" s="10"/>
      <c r="J44" s="10"/>
      <c r="K44" s="10">
        <v>1.48</v>
      </c>
      <c r="L44" s="10">
        <v>2.19</v>
      </c>
      <c r="M44" s="10">
        <v>2.12</v>
      </c>
      <c r="N44" s="10">
        <v>2.19</v>
      </c>
      <c r="O44" s="11">
        <f t="shared" si="0"/>
        <v>17.91</v>
      </c>
      <c r="P44" s="10">
        <v>1878.04</v>
      </c>
      <c r="Q44" s="10">
        <v>1693.27</v>
      </c>
      <c r="R44" s="10">
        <v>1884.18</v>
      </c>
      <c r="S44" s="10">
        <v>1817.65</v>
      </c>
      <c r="T44" s="10">
        <v>1277.6300000000001</v>
      </c>
      <c r="U44" s="10"/>
      <c r="V44" s="10"/>
      <c r="W44" s="10"/>
      <c r="X44" s="10">
        <v>1381.34</v>
      </c>
      <c r="Y44" s="10">
        <v>2037.09</v>
      </c>
      <c r="Z44" s="10">
        <v>1965.11</v>
      </c>
      <c r="AA44" s="10">
        <v>2037.09</v>
      </c>
      <c r="AB44" s="11">
        <f t="shared" si="1"/>
        <v>15971.400000000001</v>
      </c>
      <c r="AC44" s="10">
        <v>1879</v>
      </c>
      <c r="AD44" s="10">
        <v>1694</v>
      </c>
      <c r="AE44" s="10">
        <v>1885</v>
      </c>
      <c r="AF44" s="10">
        <v>1818</v>
      </c>
      <c r="AG44" s="10"/>
      <c r="AH44" s="10">
        <v>0</v>
      </c>
      <c r="AI44" s="10">
        <v>0</v>
      </c>
      <c r="AJ44" s="10">
        <v>0</v>
      </c>
      <c r="AK44" s="10">
        <v>1382</v>
      </c>
      <c r="AL44" s="10">
        <v>2038</v>
      </c>
      <c r="AM44" s="10">
        <v>5281</v>
      </c>
      <c r="AN44" s="10"/>
      <c r="AO44" s="11">
        <f t="shared" si="2"/>
        <v>15977</v>
      </c>
      <c r="AP44" s="12"/>
      <c r="AR44">
        <v>1278</v>
      </c>
      <c r="AS44">
        <v>4003</v>
      </c>
      <c r="AT44">
        <f t="shared" si="6"/>
        <v>5281</v>
      </c>
    </row>
    <row r="45" spans="1:71" x14ac:dyDescent="0.3">
      <c r="A45" s="1">
        <v>3556</v>
      </c>
      <c r="B45" s="1" t="s">
        <v>61</v>
      </c>
      <c r="C45" s="10"/>
      <c r="D45" s="10">
        <v>8.3000000000000007</v>
      </c>
      <c r="E45" s="10"/>
      <c r="F45" s="10">
        <v>5.6</v>
      </c>
      <c r="G45" s="10"/>
      <c r="H45" s="10"/>
      <c r="I45" s="10"/>
      <c r="J45" s="10"/>
      <c r="K45" s="10">
        <v>2.78</v>
      </c>
      <c r="L45" s="10">
        <v>8.33</v>
      </c>
      <c r="M45" s="10"/>
      <c r="N45" s="10"/>
      <c r="O45" s="11">
        <f t="shared" si="0"/>
        <v>25.009999999999998</v>
      </c>
      <c r="P45" s="10"/>
      <c r="Q45" s="10">
        <v>15000</v>
      </c>
      <c r="R45" s="10"/>
      <c r="S45" s="10">
        <v>10000</v>
      </c>
      <c r="T45" s="10"/>
      <c r="U45" s="10"/>
      <c r="V45" s="10"/>
      <c r="W45" s="10"/>
      <c r="X45" s="10">
        <v>5000</v>
      </c>
      <c r="Y45" s="10">
        <v>15000</v>
      </c>
      <c r="Z45" s="10"/>
      <c r="AA45" s="10"/>
      <c r="AB45" s="11">
        <f t="shared" si="1"/>
        <v>45000</v>
      </c>
      <c r="AC45" s="10">
        <v>0</v>
      </c>
      <c r="AD45" s="10">
        <v>15000</v>
      </c>
      <c r="AE45" s="10">
        <v>0</v>
      </c>
      <c r="AF45" s="10">
        <v>10000</v>
      </c>
      <c r="AG45" s="10"/>
      <c r="AH45" s="10">
        <v>0</v>
      </c>
      <c r="AI45" s="10">
        <v>0</v>
      </c>
      <c r="AJ45" s="10">
        <v>0</v>
      </c>
      <c r="AK45" s="10">
        <v>5000</v>
      </c>
      <c r="AL45" s="10">
        <v>15000</v>
      </c>
      <c r="AM45" s="10">
        <v>0</v>
      </c>
      <c r="AN45" s="10"/>
      <c r="AO45" s="11">
        <f t="shared" si="2"/>
        <v>45000</v>
      </c>
      <c r="AP45" s="12"/>
      <c r="AR45">
        <v>0</v>
      </c>
      <c r="AS45">
        <v>0</v>
      </c>
      <c r="AT45">
        <f t="shared" si="6"/>
        <v>0</v>
      </c>
    </row>
    <row r="46" spans="1:71" x14ac:dyDescent="0.3">
      <c r="A46" s="1">
        <v>3557</v>
      </c>
      <c r="B46" s="1" t="s">
        <v>62</v>
      </c>
      <c r="C46" s="10">
        <v>89.87</v>
      </c>
      <c r="D46" s="10">
        <v>81.14</v>
      </c>
      <c r="E46" s="10">
        <v>89.84</v>
      </c>
      <c r="F46" s="10">
        <v>86.94</v>
      </c>
      <c r="G46" s="10">
        <v>85.63</v>
      </c>
      <c r="H46" s="10">
        <v>74.319999999999993</v>
      </c>
      <c r="I46" s="10">
        <v>76.790000000000006</v>
      </c>
      <c r="J46" s="10">
        <v>76.790000000000006</v>
      </c>
      <c r="K46" s="10">
        <v>83.16</v>
      </c>
      <c r="L46" s="10">
        <v>89.84</v>
      </c>
      <c r="M46" s="10">
        <v>86.94</v>
      </c>
      <c r="N46" s="10">
        <v>89.84</v>
      </c>
      <c r="O46" s="11">
        <f t="shared" si="0"/>
        <v>1011.1</v>
      </c>
      <c r="P46" s="10">
        <v>13882.96</v>
      </c>
      <c r="Q46" s="10">
        <v>12533.05</v>
      </c>
      <c r="R46" s="10">
        <v>13877.12</v>
      </c>
      <c r="S46" s="10">
        <v>13428.95</v>
      </c>
      <c r="T46" s="10">
        <v>13086.35</v>
      </c>
      <c r="U46" s="10">
        <v>11058.51</v>
      </c>
      <c r="V46" s="10">
        <v>12431.11</v>
      </c>
      <c r="W46" s="10">
        <v>12431.11</v>
      </c>
      <c r="X46" s="10">
        <v>13791.46</v>
      </c>
      <c r="Y46" s="10">
        <v>15029.39</v>
      </c>
      <c r="Z46" s="10">
        <v>14544.07</v>
      </c>
      <c r="AA46" s="10">
        <v>15029.39</v>
      </c>
      <c r="AB46" s="11">
        <f t="shared" si="1"/>
        <v>161123.47000000003</v>
      </c>
      <c r="AC46" s="10">
        <v>13883</v>
      </c>
      <c r="AD46" s="10">
        <v>12534</v>
      </c>
      <c r="AE46" s="10">
        <v>13878</v>
      </c>
      <c r="AF46" s="10">
        <v>13429</v>
      </c>
      <c r="AG46" s="10"/>
      <c r="AH46" s="10">
        <v>11059</v>
      </c>
      <c r="AI46" s="10">
        <v>12432</v>
      </c>
      <c r="AJ46" s="10">
        <v>12432</v>
      </c>
      <c r="AK46" s="10">
        <v>13792</v>
      </c>
      <c r="AL46" s="10">
        <v>15030</v>
      </c>
      <c r="AM46" s="10">
        <v>42661</v>
      </c>
      <c r="AN46" s="10"/>
      <c r="AO46" s="11">
        <f t="shared" si="2"/>
        <v>161130</v>
      </c>
      <c r="AP46" s="12"/>
      <c r="AR46">
        <v>13087</v>
      </c>
      <c r="AS46">
        <v>29574</v>
      </c>
      <c r="AT46">
        <f t="shared" si="6"/>
        <v>42661</v>
      </c>
    </row>
    <row r="47" spans="1:71" x14ac:dyDescent="0.3">
      <c r="A47" s="1">
        <v>3558</v>
      </c>
      <c r="B47" s="1" t="s">
        <v>63</v>
      </c>
      <c r="C47" s="10">
        <v>36.22</v>
      </c>
      <c r="D47" s="10">
        <v>32.72</v>
      </c>
      <c r="E47" s="10">
        <v>36.229999999999997</v>
      </c>
      <c r="F47" s="10">
        <v>35.06</v>
      </c>
      <c r="G47" s="10">
        <v>36.229999999999997</v>
      </c>
      <c r="H47" s="10">
        <v>35.06</v>
      </c>
      <c r="I47" s="10">
        <v>36.229999999999997</v>
      </c>
      <c r="J47" s="10">
        <v>36.229999999999997</v>
      </c>
      <c r="K47" s="10">
        <v>35.06</v>
      </c>
      <c r="L47" s="10">
        <v>36.229999999999997</v>
      </c>
      <c r="M47" s="10">
        <v>35.06</v>
      </c>
      <c r="N47" s="10">
        <v>36.229999999999997</v>
      </c>
      <c r="O47" s="11">
        <f t="shared" si="0"/>
        <v>426.56</v>
      </c>
      <c r="P47" s="10">
        <v>5105.67</v>
      </c>
      <c r="Q47" s="10">
        <v>4612.3</v>
      </c>
      <c r="R47" s="10">
        <v>5107.09</v>
      </c>
      <c r="S47" s="10">
        <v>4942.16</v>
      </c>
      <c r="T47" s="10">
        <v>5107.09</v>
      </c>
      <c r="U47" s="10">
        <v>4942.16</v>
      </c>
      <c r="V47" s="10">
        <v>5556.4</v>
      </c>
      <c r="W47" s="10">
        <v>5556.4</v>
      </c>
      <c r="X47" s="10">
        <v>5376.97</v>
      </c>
      <c r="Y47" s="10">
        <v>5556.4</v>
      </c>
      <c r="Z47" s="10">
        <v>5376.97</v>
      </c>
      <c r="AA47" s="10">
        <v>5556.4</v>
      </c>
      <c r="AB47" s="11">
        <f t="shared" si="1"/>
        <v>62796.010000000009</v>
      </c>
      <c r="AC47" s="10">
        <v>5106</v>
      </c>
      <c r="AD47" s="10">
        <v>4613</v>
      </c>
      <c r="AE47" s="10">
        <v>5108</v>
      </c>
      <c r="AF47" s="10">
        <v>4943</v>
      </c>
      <c r="AG47" s="10"/>
      <c r="AH47" s="10">
        <v>4943</v>
      </c>
      <c r="AI47" s="10">
        <v>5557</v>
      </c>
      <c r="AJ47" s="10">
        <v>5557</v>
      </c>
      <c r="AK47" s="10">
        <v>5377</v>
      </c>
      <c r="AL47" s="10">
        <v>5557</v>
      </c>
      <c r="AM47" s="10">
        <v>16042</v>
      </c>
      <c r="AN47" s="10"/>
      <c r="AO47" s="11">
        <f t="shared" si="2"/>
        <v>62803</v>
      </c>
      <c r="AP47" s="12"/>
      <c r="AR47">
        <v>5108</v>
      </c>
      <c r="AS47">
        <v>10934</v>
      </c>
      <c r="AT47">
        <f t="shared" si="6"/>
        <v>16042</v>
      </c>
    </row>
    <row r="48" spans="1:71" x14ac:dyDescent="0.3">
      <c r="A48" s="1">
        <v>3559</v>
      </c>
      <c r="B48" s="1" t="s">
        <v>64</v>
      </c>
      <c r="C48" s="10">
        <v>28.96</v>
      </c>
      <c r="D48" s="10">
        <v>26.16</v>
      </c>
      <c r="E48" s="10">
        <v>28.96</v>
      </c>
      <c r="F48" s="10">
        <v>28.03</v>
      </c>
      <c r="G48" s="10">
        <v>28.96</v>
      </c>
      <c r="H48" s="10">
        <v>28.03</v>
      </c>
      <c r="I48" s="10">
        <v>28.96</v>
      </c>
      <c r="J48" s="10">
        <v>28.96</v>
      </c>
      <c r="K48" s="10">
        <v>28.03</v>
      </c>
      <c r="L48" s="10">
        <v>28.96</v>
      </c>
      <c r="M48" s="10">
        <v>28.03</v>
      </c>
      <c r="N48" s="10">
        <v>28.96</v>
      </c>
      <c r="O48" s="11">
        <f t="shared" si="0"/>
        <v>341.00000000000006</v>
      </c>
      <c r="P48" s="10">
        <v>4999</v>
      </c>
      <c r="Q48" s="10">
        <v>4513</v>
      </c>
      <c r="R48" s="10">
        <v>4997</v>
      </c>
      <c r="S48" s="10">
        <v>4836</v>
      </c>
      <c r="T48" s="10">
        <v>4997</v>
      </c>
      <c r="U48" s="10">
        <v>4836</v>
      </c>
      <c r="V48" s="10">
        <v>4797</v>
      </c>
      <c r="W48" s="10">
        <v>4797</v>
      </c>
      <c r="X48" s="10">
        <v>4643</v>
      </c>
      <c r="Y48" s="10">
        <v>4797</v>
      </c>
      <c r="Z48" s="10">
        <v>9441</v>
      </c>
      <c r="AA48" s="10"/>
      <c r="AB48" s="11">
        <f t="shared" si="1"/>
        <v>57653</v>
      </c>
      <c r="AC48" s="10">
        <v>4083</v>
      </c>
      <c r="AD48" s="10">
        <v>0</v>
      </c>
      <c r="AE48" s="10">
        <v>0</v>
      </c>
      <c r="AF48" s="10">
        <v>0</v>
      </c>
      <c r="AG48" s="10"/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/>
      <c r="AO48" s="11">
        <f t="shared" si="2"/>
        <v>4083</v>
      </c>
      <c r="AP48" s="12"/>
      <c r="AR48">
        <v>0</v>
      </c>
      <c r="AS48">
        <v>0</v>
      </c>
      <c r="AT48">
        <f t="shared" si="6"/>
        <v>0</v>
      </c>
    </row>
    <row r="49" spans="1:46" x14ac:dyDescent="0.3">
      <c r="A49" s="1">
        <v>3560</v>
      </c>
      <c r="B49" s="1" t="s">
        <v>65</v>
      </c>
      <c r="C49" s="10">
        <v>39.83</v>
      </c>
      <c r="D49" s="10">
        <v>35.950000000000003</v>
      </c>
      <c r="E49" s="10">
        <v>39.81</v>
      </c>
      <c r="F49" s="10">
        <v>38.520000000000003</v>
      </c>
      <c r="G49" s="10">
        <v>39.81</v>
      </c>
      <c r="H49" s="10">
        <v>38.520000000000003</v>
      </c>
      <c r="I49" s="10">
        <v>39.81</v>
      </c>
      <c r="J49" s="10">
        <v>39.81</v>
      </c>
      <c r="K49" s="10">
        <v>38.520000000000003</v>
      </c>
      <c r="L49" s="10">
        <v>39.81</v>
      </c>
      <c r="M49" s="10">
        <v>38.520000000000003</v>
      </c>
      <c r="N49" s="10">
        <v>39.81</v>
      </c>
      <c r="O49" s="11">
        <f t="shared" si="0"/>
        <v>468.71999999999997</v>
      </c>
      <c r="P49" s="10">
        <v>5614.55</v>
      </c>
      <c r="Q49" s="10">
        <v>5067.62</v>
      </c>
      <c r="R49" s="10">
        <v>5611.72</v>
      </c>
      <c r="S49" s="10">
        <v>5429.89</v>
      </c>
      <c r="T49" s="10">
        <v>5611.72</v>
      </c>
      <c r="U49" s="10">
        <v>5429.89</v>
      </c>
      <c r="V49" s="10">
        <v>6105.44</v>
      </c>
      <c r="W49" s="10">
        <v>6105.44</v>
      </c>
      <c r="X49" s="10">
        <v>5907.6</v>
      </c>
      <c r="Y49" s="10">
        <v>6105.44</v>
      </c>
      <c r="Z49" s="10">
        <v>5907.6</v>
      </c>
      <c r="AA49" s="10">
        <v>6105.44</v>
      </c>
      <c r="AB49" s="11">
        <f t="shared" si="1"/>
        <v>69002.350000000006</v>
      </c>
      <c r="AC49" s="10">
        <v>5615</v>
      </c>
      <c r="AD49" s="10">
        <v>5068</v>
      </c>
      <c r="AE49" s="10">
        <v>5612</v>
      </c>
      <c r="AF49" s="10">
        <v>5430</v>
      </c>
      <c r="AG49" s="10"/>
      <c r="AH49" s="10">
        <v>5430</v>
      </c>
      <c r="AI49" s="10">
        <v>6106</v>
      </c>
      <c r="AJ49" s="10">
        <v>6106</v>
      </c>
      <c r="AK49" s="10">
        <v>5908</v>
      </c>
      <c r="AL49" s="10">
        <v>6106</v>
      </c>
      <c r="AM49" s="10">
        <v>17626</v>
      </c>
      <c r="AN49" s="10"/>
      <c r="AO49" s="11">
        <f t="shared" si="2"/>
        <v>69007</v>
      </c>
      <c r="AP49" s="12"/>
      <c r="AR49">
        <v>5612</v>
      </c>
      <c r="AS49">
        <v>12014</v>
      </c>
      <c r="AT49">
        <f t="shared" si="6"/>
        <v>17626</v>
      </c>
    </row>
    <row r="50" spans="1:46" x14ac:dyDescent="0.3">
      <c r="A50" s="1">
        <v>3561</v>
      </c>
      <c r="B50" s="1" t="s">
        <v>66</v>
      </c>
      <c r="C50" s="10">
        <v>10.28</v>
      </c>
      <c r="D50" s="10">
        <v>9.2799999999999994</v>
      </c>
      <c r="E50" s="10">
        <v>10.28</v>
      </c>
      <c r="F50" s="10">
        <v>9.94</v>
      </c>
      <c r="G50" s="10">
        <v>10.02</v>
      </c>
      <c r="H50" s="10">
        <v>9.17</v>
      </c>
      <c r="I50" s="10">
        <v>9.48</v>
      </c>
      <c r="J50" s="10">
        <v>9.48</v>
      </c>
      <c r="K50" s="10">
        <v>9.7100000000000009</v>
      </c>
      <c r="L50" s="10">
        <v>10.28</v>
      </c>
      <c r="M50" s="10">
        <v>9.9459999999999997</v>
      </c>
      <c r="N50" s="10">
        <v>10.28</v>
      </c>
      <c r="O50" s="11">
        <f t="shared" si="0"/>
        <v>118.14600000000002</v>
      </c>
      <c r="P50" s="10">
        <v>12070.61</v>
      </c>
      <c r="Q50" s="10">
        <v>10894.97</v>
      </c>
      <c r="R50" s="10">
        <v>12066.62</v>
      </c>
      <c r="S50" s="10">
        <v>11676.08</v>
      </c>
      <c r="T50" s="10">
        <v>8761.51</v>
      </c>
      <c r="U50" s="10">
        <v>1768.84</v>
      </c>
      <c r="V50" s="10">
        <v>1989.5</v>
      </c>
      <c r="W50" s="10">
        <v>1989.5</v>
      </c>
      <c r="X50" s="10">
        <v>9199.81</v>
      </c>
      <c r="Y50" s="10">
        <v>12733.27</v>
      </c>
      <c r="Z50" s="10">
        <v>12321.15</v>
      </c>
      <c r="AA50" s="10">
        <v>12733.27</v>
      </c>
      <c r="AB50" s="11">
        <f t="shared" si="1"/>
        <v>108205.13</v>
      </c>
      <c r="AC50" s="10">
        <v>12071</v>
      </c>
      <c r="AD50" s="10">
        <v>10895</v>
      </c>
      <c r="AE50" s="10">
        <v>12067</v>
      </c>
      <c r="AF50" s="10">
        <v>11677</v>
      </c>
      <c r="AG50" s="10"/>
      <c r="AH50" s="10">
        <v>1769</v>
      </c>
      <c r="AI50" s="10">
        <v>1990</v>
      </c>
      <c r="AJ50" s="10">
        <v>1990</v>
      </c>
      <c r="AK50" s="10">
        <v>9200</v>
      </c>
      <c r="AL50" s="10">
        <v>12734</v>
      </c>
      <c r="AM50" s="10">
        <v>33817</v>
      </c>
      <c r="AN50" s="10"/>
      <c r="AO50" s="11">
        <f t="shared" si="2"/>
        <v>108210</v>
      </c>
      <c r="AP50" s="12"/>
      <c r="AR50">
        <v>8762</v>
      </c>
      <c r="AS50">
        <v>25055</v>
      </c>
      <c r="AT50">
        <f t="shared" si="6"/>
        <v>33817</v>
      </c>
    </row>
    <row r="51" spans="1:46" x14ac:dyDescent="0.3">
      <c r="A51" s="1">
        <v>3562</v>
      </c>
      <c r="B51" s="1" t="s">
        <v>67</v>
      </c>
      <c r="C51" s="10">
        <v>4.7699999999999996</v>
      </c>
      <c r="D51" s="10">
        <v>4.28</v>
      </c>
      <c r="E51" s="10">
        <v>4.74</v>
      </c>
      <c r="F51" s="10">
        <v>4.59</v>
      </c>
      <c r="G51" s="10">
        <v>3.21</v>
      </c>
      <c r="H51" s="10">
        <v>0</v>
      </c>
      <c r="I51" s="10">
        <v>0</v>
      </c>
      <c r="J51" s="10">
        <v>0</v>
      </c>
      <c r="K51" s="10">
        <v>3.21</v>
      </c>
      <c r="L51" s="10">
        <v>4.74</v>
      </c>
      <c r="M51" s="10">
        <v>4.59</v>
      </c>
      <c r="N51" s="10">
        <v>4.74</v>
      </c>
      <c r="O51" s="11">
        <f t="shared" si="0"/>
        <v>38.870000000000012</v>
      </c>
      <c r="P51" s="10">
        <v>4505.8</v>
      </c>
      <c r="Q51" s="10">
        <v>4050.44</v>
      </c>
      <c r="R51" s="10">
        <v>4479.8900000000003</v>
      </c>
      <c r="S51" s="10">
        <v>4340.7</v>
      </c>
      <c r="T51" s="10">
        <v>3032.99</v>
      </c>
      <c r="U51" s="10">
        <v>0</v>
      </c>
      <c r="V51" s="10">
        <v>0</v>
      </c>
      <c r="W51" s="10">
        <v>0</v>
      </c>
      <c r="X51" s="10">
        <v>3770.56</v>
      </c>
      <c r="Y51" s="10">
        <v>5569.39</v>
      </c>
      <c r="Z51" s="10">
        <v>5396.47</v>
      </c>
      <c r="AA51" s="10">
        <v>5569.39</v>
      </c>
      <c r="AB51" s="11">
        <f t="shared" si="1"/>
        <v>40715.629999999997</v>
      </c>
      <c r="AC51" s="10">
        <v>4506</v>
      </c>
      <c r="AD51" s="10">
        <v>4051</v>
      </c>
      <c r="AE51" s="10">
        <v>4480</v>
      </c>
      <c r="AF51" s="10">
        <v>4341</v>
      </c>
      <c r="AG51" s="10"/>
      <c r="AH51" s="10">
        <v>0</v>
      </c>
      <c r="AI51" s="10">
        <v>0</v>
      </c>
      <c r="AJ51" s="10">
        <v>0</v>
      </c>
      <c r="AK51" s="10">
        <v>3771</v>
      </c>
      <c r="AL51" s="10">
        <v>5570</v>
      </c>
      <c r="AM51" s="10">
        <v>13999</v>
      </c>
      <c r="AN51" s="10"/>
      <c r="AO51" s="11">
        <f t="shared" si="2"/>
        <v>40718</v>
      </c>
      <c r="AP51" s="12"/>
      <c r="AR51">
        <v>3033</v>
      </c>
      <c r="AS51">
        <v>10966</v>
      </c>
      <c r="AT51">
        <f t="shared" si="6"/>
        <v>13999</v>
      </c>
    </row>
    <row r="52" spans="1:46" x14ac:dyDescent="0.3">
      <c r="A52" s="1">
        <v>3563</v>
      </c>
      <c r="B52" s="1" t="s">
        <v>68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1">
        <f t="shared" si="0"/>
        <v>0</v>
      </c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1">
        <f t="shared" si="1"/>
        <v>0</v>
      </c>
      <c r="AC52" s="10">
        <v>836</v>
      </c>
      <c r="AD52" s="10">
        <v>776</v>
      </c>
      <c r="AE52" s="10">
        <v>834</v>
      </c>
      <c r="AF52" s="10">
        <v>806</v>
      </c>
      <c r="AG52" s="10"/>
      <c r="AH52" s="10">
        <v>0</v>
      </c>
      <c r="AI52" s="10">
        <v>0</v>
      </c>
      <c r="AJ52" s="10">
        <v>0</v>
      </c>
      <c r="AK52" s="10">
        <v>567</v>
      </c>
      <c r="AL52" s="10">
        <v>834</v>
      </c>
      <c r="AM52" s="10">
        <v>2207</v>
      </c>
      <c r="AN52" s="10"/>
      <c r="AO52" s="11">
        <f t="shared" si="2"/>
        <v>6860</v>
      </c>
      <c r="AP52" s="12"/>
      <c r="AR52">
        <v>567</v>
      </c>
      <c r="AS52">
        <v>1640</v>
      </c>
      <c r="AT52">
        <f t="shared" si="6"/>
        <v>2207</v>
      </c>
    </row>
    <row r="53" spans="1:46" x14ac:dyDescent="0.3">
      <c r="A53" s="1">
        <v>3564</v>
      </c>
      <c r="B53" s="1" t="s">
        <v>69</v>
      </c>
      <c r="C53" s="10">
        <v>138</v>
      </c>
      <c r="D53" s="10">
        <v>138</v>
      </c>
      <c r="E53" s="10">
        <v>138</v>
      </c>
      <c r="F53" s="10">
        <v>138</v>
      </c>
      <c r="G53" s="10">
        <v>138</v>
      </c>
      <c r="H53" s="10">
        <v>0</v>
      </c>
      <c r="I53" s="10">
        <v>0</v>
      </c>
      <c r="J53" s="10">
        <v>0</v>
      </c>
      <c r="K53" s="10">
        <v>138</v>
      </c>
      <c r="L53" s="10">
        <v>138</v>
      </c>
      <c r="M53" s="10">
        <v>138</v>
      </c>
      <c r="N53" s="10">
        <v>138</v>
      </c>
      <c r="O53" s="11">
        <f t="shared" si="0"/>
        <v>1242</v>
      </c>
      <c r="P53" s="10">
        <v>20714.72</v>
      </c>
      <c r="Q53" s="10">
        <v>20714.72</v>
      </c>
      <c r="R53" s="10">
        <v>20714.72</v>
      </c>
      <c r="S53" s="10">
        <v>20714.72</v>
      </c>
      <c r="T53" s="10">
        <v>20714.72</v>
      </c>
      <c r="U53" s="10"/>
      <c r="V53" s="10"/>
      <c r="W53" s="10"/>
      <c r="X53" s="10">
        <v>20942.419999999998</v>
      </c>
      <c r="Y53" s="10">
        <v>20942.419999999998</v>
      </c>
      <c r="Z53" s="10">
        <v>20942.419999999998</v>
      </c>
      <c r="AA53" s="10">
        <v>20942.419999999998</v>
      </c>
      <c r="AB53" s="11">
        <f t="shared" si="1"/>
        <v>187343.27999999997</v>
      </c>
      <c r="AC53" s="10">
        <v>20715</v>
      </c>
      <c r="AD53" s="10">
        <v>20715</v>
      </c>
      <c r="AE53" s="10">
        <v>20715</v>
      </c>
      <c r="AF53" s="10">
        <v>20715</v>
      </c>
      <c r="AG53" s="10"/>
      <c r="AH53" s="10">
        <v>0</v>
      </c>
      <c r="AI53" s="10">
        <v>0</v>
      </c>
      <c r="AJ53" s="10">
        <v>0</v>
      </c>
      <c r="AK53" s="10">
        <v>20943</v>
      </c>
      <c r="AL53" s="10">
        <v>20943</v>
      </c>
      <c r="AM53" s="10">
        <v>62600</v>
      </c>
      <c r="AN53" s="10"/>
      <c r="AO53" s="11">
        <f t="shared" si="2"/>
        <v>187346</v>
      </c>
      <c r="AP53" s="12"/>
      <c r="AR53">
        <v>20715</v>
      </c>
      <c r="AS53">
        <v>41885</v>
      </c>
      <c r="AT53">
        <f t="shared" si="6"/>
        <v>62600</v>
      </c>
    </row>
    <row r="54" spans="1:46" x14ac:dyDescent="0.3">
      <c r="A54" s="1">
        <v>3565</v>
      </c>
      <c r="B54" s="1" t="s">
        <v>70</v>
      </c>
      <c r="C54" s="10">
        <v>40.26</v>
      </c>
      <c r="D54" s="10">
        <v>36.4</v>
      </c>
      <c r="E54" s="10">
        <v>40.31</v>
      </c>
      <c r="F54" s="10">
        <v>39.01</v>
      </c>
      <c r="G54" s="10">
        <v>33.42</v>
      </c>
      <c r="H54" s="10">
        <v>18.350000000000001</v>
      </c>
      <c r="I54" s="10">
        <v>18.96</v>
      </c>
      <c r="J54" s="10">
        <v>18.96</v>
      </c>
      <c r="K54" s="10">
        <v>32.81</v>
      </c>
      <c r="L54" s="10">
        <v>40.31</v>
      </c>
      <c r="M54" s="10">
        <v>39.01</v>
      </c>
      <c r="N54" s="10">
        <v>40.31</v>
      </c>
      <c r="O54" s="11">
        <f t="shared" si="0"/>
        <v>398.11</v>
      </c>
      <c r="P54" s="10">
        <v>7330.3</v>
      </c>
      <c r="Q54" s="10">
        <v>6627.79</v>
      </c>
      <c r="R54" s="10">
        <v>7339.74</v>
      </c>
      <c r="S54" s="10">
        <v>7103.07</v>
      </c>
      <c r="T54" s="10">
        <v>6151.35</v>
      </c>
      <c r="U54" s="10">
        <v>3539.62</v>
      </c>
      <c r="V54" s="10">
        <v>3979</v>
      </c>
      <c r="W54" s="10">
        <v>3979</v>
      </c>
      <c r="X54" s="10">
        <v>6494.71</v>
      </c>
      <c r="Y54" s="10">
        <v>7882.41</v>
      </c>
      <c r="Z54" s="10">
        <v>7628.24</v>
      </c>
      <c r="AA54" s="10">
        <v>7882.41</v>
      </c>
      <c r="AB54" s="11">
        <f t="shared" si="1"/>
        <v>75937.640000000014</v>
      </c>
      <c r="AC54" s="10">
        <v>7331</v>
      </c>
      <c r="AD54" s="10">
        <v>6628</v>
      </c>
      <c r="AE54" s="10">
        <v>7340</v>
      </c>
      <c r="AF54" s="10">
        <v>7104</v>
      </c>
      <c r="AG54" s="10"/>
      <c r="AH54" s="10">
        <v>3540</v>
      </c>
      <c r="AI54" s="10">
        <v>3979</v>
      </c>
      <c r="AJ54" s="10">
        <v>3979</v>
      </c>
      <c r="AK54" s="10">
        <v>6495</v>
      </c>
      <c r="AL54" s="10">
        <v>7883</v>
      </c>
      <c r="AM54" s="10">
        <v>21663</v>
      </c>
      <c r="AN54" s="10"/>
      <c r="AO54" s="11">
        <f t="shared" si="2"/>
        <v>75942</v>
      </c>
      <c r="AP54" s="12"/>
      <c r="AR54">
        <v>6152</v>
      </c>
      <c r="AS54">
        <v>15511</v>
      </c>
      <c r="AT54">
        <f t="shared" si="6"/>
        <v>21663</v>
      </c>
    </row>
    <row r="55" spans="1:46" x14ac:dyDescent="0.3">
      <c r="A55" s="1">
        <v>3566</v>
      </c>
      <c r="B55" s="1" t="s">
        <v>71</v>
      </c>
      <c r="C55" s="10">
        <v>51.7</v>
      </c>
      <c r="D55" s="10">
        <v>46.69</v>
      </c>
      <c r="E55" s="10">
        <v>51.69</v>
      </c>
      <c r="F55" s="10">
        <v>50.02</v>
      </c>
      <c r="G55" s="10">
        <v>51.69</v>
      </c>
      <c r="H55" s="10">
        <v>50.02</v>
      </c>
      <c r="I55" s="10">
        <v>51.69</v>
      </c>
      <c r="J55" s="10">
        <v>51.69</v>
      </c>
      <c r="K55" s="10">
        <v>50.02</v>
      </c>
      <c r="L55" s="10">
        <v>51.69</v>
      </c>
      <c r="M55" s="10">
        <v>50.02</v>
      </c>
      <c r="N55" s="10">
        <v>51.69</v>
      </c>
      <c r="O55" s="11">
        <f t="shared" si="0"/>
        <v>608.6099999999999</v>
      </c>
      <c r="P55" s="10">
        <v>9972.65</v>
      </c>
      <c r="Q55" s="10">
        <v>9006.24</v>
      </c>
      <c r="R55" s="10">
        <v>9970.7199999999993</v>
      </c>
      <c r="S55" s="10">
        <v>9648.59</v>
      </c>
      <c r="T55" s="10">
        <v>9970.7199999999993</v>
      </c>
      <c r="U55" s="10">
        <v>9648.59</v>
      </c>
      <c r="V55" s="10">
        <v>10847.82</v>
      </c>
      <c r="W55" s="10">
        <v>10847.82</v>
      </c>
      <c r="X55" s="10">
        <v>10497.35</v>
      </c>
      <c r="Y55" s="10">
        <v>10847.82</v>
      </c>
      <c r="Z55" s="10">
        <v>10497.35</v>
      </c>
      <c r="AA55" s="10">
        <v>10847.82</v>
      </c>
      <c r="AB55" s="11">
        <f t="shared" si="1"/>
        <v>122603.49000000002</v>
      </c>
      <c r="AC55" s="10">
        <v>9973</v>
      </c>
      <c r="AD55" s="10">
        <v>9007</v>
      </c>
      <c r="AE55" s="10">
        <v>9971</v>
      </c>
      <c r="AF55" s="10">
        <v>9649</v>
      </c>
      <c r="AG55" s="10"/>
      <c r="AH55" s="10">
        <v>9649</v>
      </c>
      <c r="AI55" s="10">
        <v>10848</v>
      </c>
      <c r="AJ55" s="10">
        <v>10848</v>
      </c>
      <c r="AK55" s="10">
        <v>10498</v>
      </c>
      <c r="AL55" s="10">
        <v>10848</v>
      </c>
      <c r="AM55" s="10">
        <v>31317</v>
      </c>
      <c r="AN55" s="10"/>
      <c r="AO55" s="11">
        <f t="shared" si="2"/>
        <v>122608</v>
      </c>
      <c r="AP55" s="12"/>
      <c r="AR55">
        <v>9971</v>
      </c>
      <c r="AS55">
        <v>21346</v>
      </c>
      <c r="AT55">
        <f t="shared" si="6"/>
        <v>31317</v>
      </c>
    </row>
    <row r="56" spans="1:46" x14ac:dyDescent="0.3">
      <c r="A56" s="1">
        <v>3567</v>
      </c>
      <c r="B56" s="1" t="s">
        <v>72</v>
      </c>
      <c r="C56" s="10">
        <v>4.24</v>
      </c>
      <c r="D56" s="10">
        <v>3.88</v>
      </c>
      <c r="E56" s="10">
        <v>4.3</v>
      </c>
      <c r="F56" s="10">
        <v>4.1500000000000004</v>
      </c>
      <c r="G56" s="10">
        <v>2.91</v>
      </c>
      <c r="H56" s="10">
        <v>0</v>
      </c>
      <c r="I56" s="10">
        <v>0</v>
      </c>
      <c r="J56" s="10">
        <v>0</v>
      </c>
      <c r="K56" s="10">
        <v>2.91</v>
      </c>
      <c r="L56" s="10">
        <v>4.3</v>
      </c>
      <c r="M56" s="10">
        <v>4.1500000000000004</v>
      </c>
      <c r="N56" s="10">
        <v>4.3</v>
      </c>
      <c r="O56" s="11">
        <f t="shared" si="0"/>
        <v>35.14</v>
      </c>
      <c r="P56" s="10">
        <v>1134.17</v>
      </c>
      <c r="Q56" s="10">
        <v>1037.8699999999999</v>
      </c>
      <c r="R56" s="10">
        <v>1150.22</v>
      </c>
      <c r="S56" s="10">
        <v>1110.0999999999999</v>
      </c>
      <c r="T56" s="10">
        <v>778.41</v>
      </c>
      <c r="U56" s="10">
        <v>0</v>
      </c>
      <c r="V56" s="10">
        <v>0</v>
      </c>
      <c r="W56" s="10">
        <v>0</v>
      </c>
      <c r="X56" s="10">
        <v>825.11</v>
      </c>
      <c r="Y56" s="10">
        <v>1219.23</v>
      </c>
      <c r="Z56" s="10">
        <v>1176.71</v>
      </c>
      <c r="AA56" s="10">
        <v>1219.23</v>
      </c>
      <c r="AB56" s="11">
        <f t="shared" si="1"/>
        <v>9651.0499999999993</v>
      </c>
      <c r="AC56" s="10">
        <v>1135</v>
      </c>
      <c r="AD56" s="10">
        <v>1038</v>
      </c>
      <c r="AE56" s="10">
        <v>1151</v>
      </c>
      <c r="AF56" s="10">
        <v>1111</v>
      </c>
      <c r="AG56" s="10"/>
      <c r="AH56" s="10">
        <v>0</v>
      </c>
      <c r="AI56" s="10">
        <v>0</v>
      </c>
      <c r="AJ56" s="10">
        <v>0</v>
      </c>
      <c r="AK56" s="10">
        <v>826</v>
      </c>
      <c r="AL56" s="10">
        <v>1220</v>
      </c>
      <c r="AM56" s="10">
        <v>3175</v>
      </c>
      <c r="AN56" s="10"/>
      <c r="AO56" s="11">
        <f t="shared" si="2"/>
        <v>9656</v>
      </c>
      <c r="AP56" s="12"/>
      <c r="AR56">
        <v>779</v>
      </c>
      <c r="AS56">
        <v>2396</v>
      </c>
      <c r="AT56">
        <f t="shared" si="6"/>
        <v>3175</v>
      </c>
    </row>
    <row r="57" spans="1:46" x14ac:dyDescent="0.3">
      <c r="A57" s="1">
        <v>3568</v>
      </c>
      <c r="B57" s="1" t="s">
        <v>73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1">
        <f t="shared" si="0"/>
        <v>0</v>
      </c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1">
        <f t="shared" si="1"/>
        <v>0</v>
      </c>
      <c r="AC57" s="10">
        <v>0</v>
      </c>
      <c r="AD57" s="10">
        <v>0</v>
      </c>
      <c r="AE57" s="10">
        <v>0</v>
      </c>
      <c r="AF57" s="10">
        <v>0</v>
      </c>
      <c r="AG57" s="10"/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/>
      <c r="AO57" s="11">
        <f t="shared" si="2"/>
        <v>0</v>
      </c>
      <c r="AP57" s="12"/>
      <c r="AR57">
        <v>0</v>
      </c>
      <c r="AS57">
        <v>0</v>
      </c>
      <c r="AT57">
        <f t="shared" si="6"/>
        <v>0</v>
      </c>
    </row>
    <row r="58" spans="1:46" x14ac:dyDescent="0.3">
      <c r="A58" s="1">
        <v>3569</v>
      </c>
      <c r="B58" s="1" t="s">
        <v>74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1">
        <f t="shared" si="0"/>
        <v>0</v>
      </c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1">
        <f t="shared" si="1"/>
        <v>0</v>
      </c>
      <c r="AC58" s="10">
        <v>3578</v>
      </c>
      <c r="AD58" s="10">
        <v>3351</v>
      </c>
      <c r="AE58" s="10">
        <v>3580</v>
      </c>
      <c r="AF58" s="10">
        <v>3464</v>
      </c>
      <c r="AG58" s="10"/>
      <c r="AH58" s="10">
        <v>0</v>
      </c>
      <c r="AI58" s="10">
        <v>0</v>
      </c>
      <c r="AJ58" s="10">
        <v>0</v>
      </c>
      <c r="AK58" s="10">
        <v>2425</v>
      </c>
      <c r="AL58" s="10">
        <v>3578</v>
      </c>
      <c r="AM58" s="10">
        <v>9464</v>
      </c>
      <c r="AN58" s="10"/>
      <c r="AO58" s="11">
        <f t="shared" si="2"/>
        <v>29440</v>
      </c>
      <c r="AP58" s="12"/>
      <c r="AR58">
        <v>2425</v>
      </c>
      <c r="AS58">
        <v>7039</v>
      </c>
      <c r="AT58">
        <f t="shared" si="6"/>
        <v>9464</v>
      </c>
    </row>
    <row r="59" spans="1:46" x14ac:dyDescent="0.3">
      <c r="A59" s="1">
        <v>3570</v>
      </c>
      <c r="B59" s="1" t="s">
        <v>75</v>
      </c>
      <c r="C59" s="10">
        <v>2.14</v>
      </c>
      <c r="D59" s="10">
        <v>1.96</v>
      </c>
      <c r="E59" s="10">
        <v>2.17</v>
      </c>
      <c r="F59" s="10">
        <v>2.1</v>
      </c>
      <c r="G59" s="10">
        <v>1.47</v>
      </c>
      <c r="H59" s="10">
        <v>0</v>
      </c>
      <c r="I59" s="10">
        <v>0</v>
      </c>
      <c r="J59" s="10">
        <v>0</v>
      </c>
      <c r="K59" s="10">
        <v>1.47</v>
      </c>
      <c r="L59" s="10">
        <v>2.17</v>
      </c>
      <c r="M59" s="10">
        <v>2.1</v>
      </c>
      <c r="N59" s="10">
        <v>2.17</v>
      </c>
      <c r="O59" s="11">
        <f t="shared" si="0"/>
        <v>17.75</v>
      </c>
      <c r="P59" s="10">
        <v>1838.18</v>
      </c>
      <c r="Q59" s="10">
        <v>1665.45</v>
      </c>
      <c r="R59" s="10">
        <v>1837.96</v>
      </c>
      <c r="S59" s="10">
        <v>1780.45</v>
      </c>
      <c r="T59" s="10">
        <v>1247.1099999999999</v>
      </c>
      <c r="U59" s="10">
        <v>0</v>
      </c>
      <c r="V59" s="10">
        <v>0</v>
      </c>
      <c r="W59" s="10">
        <v>0</v>
      </c>
      <c r="X59" s="10">
        <v>1314.48</v>
      </c>
      <c r="Y59" s="10">
        <v>1937.25</v>
      </c>
      <c r="Z59" s="10">
        <v>1876.64</v>
      </c>
      <c r="AA59" s="10">
        <v>1937.25</v>
      </c>
      <c r="AB59" s="11">
        <f t="shared" si="1"/>
        <v>15434.769999999999</v>
      </c>
      <c r="AC59" s="10">
        <v>1839</v>
      </c>
      <c r="AD59" s="10">
        <v>1666</v>
      </c>
      <c r="AE59" s="10">
        <v>1838</v>
      </c>
      <c r="AF59" s="10">
        <v>1781</v>
      </c>
      <c r="AG59" s="10"/>
      <c r="AH59" s="10">
        <v>0</v>
      </c>
      <c r="AI59" s="10">
        <v>0</v>
      </c>
      <c r="AJ59" s="10">
        <v>0</v>
      </c>
      <c r="AK59" s="10">
        <v>1315</v>
      </c>
      <c r="AL59" s="10">
        <v>1938</v>
      </c>
      <c r="AM59" s="10">
        <v>5062</v>
      </c>
      <c r="AN59" s="10"/>
      <c r="AO59" s="11">
        <f t="shared" si="2"/>
        <v>15439</v>
      </c>
      <c r="AP59" s="12"/>
      <c r="AR59">
        <v>1248</v>
      </c>
      <c r="AS59">
        <v>3814</v>
      </c>
      <c r="AT59">
        <f t="shared" si="6"/>
        <v>5062</v>
      </c>
    </row>
    <row r="60" spans="1:46" x14ac:dyDescent="0.3">
      <c r="A60" s="1">
        <v>3571</v>
      </c>
      <c r="B60" s="1" t="s">
        <v>76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1">
        <f t="shared" si="0"/>
        <v>0</v>
      </c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1">
        <f t="shared" si="1"/>
        <v>0</v>
      </c>
      <c r="AC60" s="10">
        <v>1520</v>
      </c>
      <c r="AD60" s="10">
        <v>1421</v>
      </c>
      <c r="AE60" s="10">
        <v>1518</v>
      </c>
      <c r="AF60" s="10">
        <v>1469</v>
      </c>
      <c r="AG60" s="10"/>
      <c r="AH60" s="10">
        <v>1467</v>
      </c>
      <c r="AI60" s="10">
        <v>1517</v>
      </c>
      <c r="AJ60" s="10">
        <v>1517</v>
      </c>
      <c r="AK60" s="10">
        <v>1469</v>
      </c>
      <c r="AL60" s="10">
        <v>1517</v>
      </c>
      <c r="AM60" s="10">
        <v>4501</v>
      </c>
      <c r="AN60" s="10"/>
      <c r="AO60" s="11">
        <f t="shared" si="2"/>
        <v>17916</v>
      </c>
      <c r="AP60" s="12"/>
      <c r="AR60">
        <v>1517</v>
      </c>
      <c r="AS60">
        <v>2984</v>
      </c>
      <c r="AT60">
        <f t="shared" si="6"/>
        <v>4501</v>
      </c>
    </row>
    <row r="61" spans="1:46" x14ac:dyDescent="0.3">
      <c r="A61" s="1">
        <v>3572</v>
      </c>
      <c r="B61" s="1" t="s">
        <v>77</v>
      </c>
      <c r="C61" s="10">
        <v>11.36</v>
      </c>
      <c r="D61" s="10">
        <v>10.24</v>
      </c>
      <c r="E61" s="10">
        <v>11.34</v>
      </c>
      <c r="F61" s="10">
        <v>10.98</v>
      </c>
      <c r="G61" s="10">
        <v>7.68</v>
      </c>
      <c r="H61" s="10">
        <v>0</v>
      </c>
      <c r="I61" s="10">
        <v>0</v>
      </c>
      <c r="J61" s="10">
        <v>0</v>
      </c>
      <c r="K61" s="10">
        <v>7.68</v>
      </c>
      <c r="L61" s="10">
        <v>11.34</v>
      </c>
      <c r="M61" s="10">
        <v>10.98</v>
      </c>
      <c r="N61" s="10">
        <v>11.34</v>
      </c>
      <c r="O61" s="11">
        <f t="shared" si="0"/>
        <v>92.940000000000012</v>
      </c>
      <c r="P61" s="10">
        <v>2194.09</v>
      </c>
      <c r="Q61" s="10">
        <v>1977.78</v>
      </c>
      <c r="R61" s="10">
        <v>2190.25</v>
      </c>
      <c r="S61" s="10">
        <v>2120.6999999999998</v>
      </c>
      <c r="T61" s="10">
        <v>1483.34</v>
      </c>
      <c r="U61" s="10">
        <v>0</v>
      </c>
      <c r="V61" s="10">
        <v>0</v>
      </c>
      <c r="W61" s="10">
        <v>0</v>
      </c>
      <c r="X61" s="10">
        <v>1572.32</v>
      </c>
      <c r="Y61" s="10">
        <v>2321.64</v>
      </c>
      <c r="Z61" s="10">
        <v>2247.94</v>
      </c>
      <c r="AA61" s="10">
        <v>2321.64</v>
      </c>
      <c r="AB61" s="11">
        <f t="shared" si="1"/>
        <v>18429.7</v>
      </c>
      <c r="AC61" s="10">
        <v>2195</v>
      </c>
      <c r="AD61" s="10">
        <v>1978</v>
      </c>
      <c r="AE61" s="10">
        <v>2191</v>
      </c>
      <c r="AF61" s="10">
        <v>2121</v>
      </c>
      <c r="AG61" s="10"/>
      <c r="AH61" s="10">
        <v>0</v>
      </c>
      <c r="AI61" s="10">
        <v>0</v>
      </c>
      <c r="AJ61" s="10">
        <v>0</v>
      </c>
      <c r="AK61" s="10">
        <v>1573</v>
      </c>
      <c r="AL61" s="10">
        <v>2322</v>
      </c>
      <c r="AM61" s="10">
        <v>6054</v>
      </c>
      <c r="AN61" s="10"/>
      <c r="AO61" s="11">
        <f t="shared" si="2"/>
        <v>18434</v>
      </c>
      <c r="AP61" s="12"/>
      <c r="AR61">
        <v>1484</v>
      </c>
      <c r="AS61">
        <v>4570</v>
      </c>
      <c r="AT61">
        <f t="shared" si="6"/>
        <v>6054</v>
      </c>
    </row>
    <row r="62" spans="1:46" x14ac:dyDescent="0.3">
      <c r="A62" s="1">
        <v>3573</v>
      </c>
      <c r="B62" s="1" t="s">
        <v>78</v>
      </c>
      <c r="C62" s="10">
        <v>5.82</v>
      </c>
      <c r="D62" s="10">
        <v>5.28</v>
      </c>
      <c r="E62" s="10">
        <v>5.84</v>
      </c>
      <c r="F62" s="10">
        <v>5.65</v>
      </c>
      <c r="G62" s="10">
        <v>3.95</v>
      </c>
      <c r="H62" s="10">
        <v>0</v>
      </c>
      <c r="I62" s="10">
        <v>0</v>
      </c>
      <c r="J62" s="10">
        <v>0</v>
      </c>
      <c r="K62" s="10">
        <v>3.95</v>
      </c>
      <c r="L62" s="10">
        <v>5.84</v>
      </c>
      <c r="M62" s="10">
        <v>5.65</v>
      </c>
      <c r="N62" s="10">
        <v>5.84</v>
      </c>
      <c r="O62" s="11">
        <f t="shared" si="0"/>
        <v>47.819999999999993</v>
      </c>
      <c r="P62" s="10">
        <v>1124.08</v>
      </c>
      <c r="Q62" s="10">
        <v>1019.79</v>
      </c>
      <c r="R62" s="10">
        <v>1127.95</v>
      </c>
      <c r="S62" s="10">
        <v>1091.25</v>
      </c>
      <c r="T62" s="10">
        <v>762.92</v>
      </c>
      <c r="U62" s="10">
        <v>0</v>
      </c>
      <c r="V62" s="10">
        <v>0</v>
      </c>
      <c r="W62" s="10">
        <v>0</v>
      </c>
      <c r="X62" s="10">
        <v>808.69</v>
      </c>
      <c r="Y62" s="10">
        <v>1195.6199999999999</v>
      </c>
      <c r="Z62" s="10">
        <v>1156.74</v>
      </c>
      <c r="AA62" s="10">
        <v>1195.6199999999999</v>
      </c>
      <c r="AB62" s="11">
        <f t="shared" si="1"/>
        <v>9482.66</v>
      </c>
      <c r="AC62" s="10">
        <v>1125</v>
      </c>
      <c r="AD62" s="10">
        <v>1020</v>
      </c>
      <c r="AE62" s="10">
        <v>1128</v>
      </c>
      <c r="AF62" s="10">
        <v>1092</v>
      </c>
      <c r="AG62" s="10"/>
      <c r="AH62" s="10">
        <v>0</v>
      </c>
      <c r="AI62" s="10">
        <v>0</v>
      </c>
      <c r="AJ62" s="10">
        <v>0</v>
      </c>
      <c r="AK62" s="10">
        <v>809</v>
      </c>
      <c r="AL62" s="10">
        <v>1196</v>
      </c>
      <c r="AM62" s="10">
        <v>3116</v>
      </c>
      <c r="AN62" s="10"/>
      <c r="AO62" s="11">
        <f t="shared" si="2"/>
        <v>9486</v>
      </c>
      <c r="AP62" s="12"/>
      <c r="AR62">
        <v>763</v>
      </c>
      <c r="AS62">
        <v>2353</v>
      </c>
      <c r="AT62">
        <f t="shared" si="6"/>
        <v>3116</v>
      </c>
    </row>
    <row r="63" spans="1:46" x14ac:dyDescent="0.3">
      <c r="A63" s="1">
        <v>3574</v>
      </c>
      <c r="B63" s="1" t="s">
        <v>79</v>
      </c>
      <c r="C63" s="10">
        <v>7.71</v>
      </c>
      <c r="D63" s="10">
        <v>6.97</v>
      </c>
      <c r="E63" s="10">
        <v>7.72</v>
      </c>
      <c r="F63" s="10">
        <v>7.47</v>
      </c>
      <c r="G63" s="10">
        <v>5.23</v>
      </c>
      <c r="H63" s="10">
        <v>0</v>
      </c>
      <c r="I63" s="10">
        <v>0</v>
      </c>
      <c r="J63" s="10">
        <v>0</v>
      </c>
      <c r="K63" s="10">
        <v>5.23</v>
      </c>
      <c r="L63" s="10">
        <v>7.72</v>
      </c>
      <c r="M63" s="10">
        <v>7.47</v>
      </c>
      <c r="N63" s="10">
        <v>7.72</v>
      </c>
      <c r="O63" s="11">
        <f t="shared" si="0"/>
        <v>63.239999999999995</v>
      </c>
      <c r="P63" s="10">
        <v>1975.05</v>
      </c>
      <c r="Q63" s="10">
        <v>1785.48</v>
      </c>
      <c r="R63" s="10">
        <v>1977.61</v>
      </c>
      <c r="S63" s="10">
        <v>1913.55</v>
      </c>
      <c r="T63" s="10">
        <v>1339.75</v>
      </c>
      <c r="U63" s="10">
        <v>0</v>
      </c>
      <c r="V63" s="10">
        <v>0</v>
      </c>
      <c r="W63" s="10">
        <v>0</v>
      </c>
      <c r="X63" s="10">
        <v>1420.16</v>
      </c>
      <c r="Y63" s="10">
        <v>2096.3000000000002</v>
      </c>
      <c r="Z63" s="10">
        <v>2028.41</v>
      </c>
      <c r="AA63" s="10">
        <v>2096.3000000000002</v>
      </c>
      <c r="AB63" s="11">
        <f t="shared" si="1"/>
        <v>16632.609999999997</v>
      </c>
      <c r="AC63" s="10">
        <v>1976</v>
      </c>
      <c r="AD63" s="10">
        <v>1786</v>
      </c>
      <c r="AE63" s="10">
        <v>1978</v>
      </c>
      <c r="AF63" s="10">
        <v>1914</v>
      </c>
      <c r="AG63" s="10"/>
      <c r="AH63" s="10">
        <v>0</v>
      </c>
      <c r="AI63" s="10">
        <v>0</v>
      </c>
      <c r="AJ63" s="10">
        <v>0</v>
      </c>
      <c r="AK63" s="10">
        <v>1421</v>
      </c>
      <c r="AL63" s="10">
        <v>2097</v>
      </c>
      <c r="AM63" s="10">
        <v>5465</v>
      </c>
      <c r="AN63" s="10"/>
      <c r="AO63" s="11">
        <f t="shared" si="2"/>
        <v>16637</v>
      </c>
      <c r="AP63" s="12"/>
      <c r="AR63">
        <v>1340</v>
      </c>
      <c r="AS63">
        <v>4125</v>
      </c>
      <c r="AT63">
        <f t="shared" si="6"/>
        <v>5465</v>
      </c>
    </row>
    <row r="64" spans="1:46" x14ac:dyDescent="0.3">
      <c r="A64" s="1">
        <v>3575</v>
      </c>
      <c r="B64" s="1" t="s">
        <v>80</v>
      </c>
      <c r="C64" s="10">
        <v>6.32</v>
      </c>
      <c r="D64" s="10">
        <v>5.74</v>
      </c>
      <c r="E64" s="10">
        <v>6.35</v>
      </c>
      <c r="F64" s="10">
        <v>6.15</v>
      </c>
      <c r="G64" s="10">
        <v>4.29</v>
      </c>
      <c r="H64" s="10">
        <v>0</v>
      </c>
      <c r="I64" s="10">
        <v>0</v>
      </c>
      <c r="J64" s="10">
        <v>0</v>
      </c>
      <c r="K64" s="10">
        <v>4.29</v>
      </c>
      <c r="L64" s="10">
        <v>6.35</v>
      </c>
      <c r="M64" s="10">
        <v>6.15</v>
      </c>
      <c r="N64" s="10">
        <v>6.35</v>
      </c>
      <c r="O64" s="11">
        <f t="shared" si="0"/>
        <v>51.99</v>
      </c>
      <c r="P64" s="10">
        <v>5243.2</v>
      </c>
      <c r="Q64" s="10">
        <v>4768.7700000000004</v>
      </c>
      <c r="R64" s="10">
        <v>5273.78</v>
      </c>
      <c r="S64" s="10">
        <v>5108.84</v>
      </c>
      <c r="T64" s="10">
        <v>3571.06</v>
      </c>
      <c r="U64" s="10">
        <v>0</v>
      </c>
      <c r="V64" s="10">
        <v>0</v>
      </c>
      <c r="W64" s="10">
        <v>0</v>
      </c>
      <c r="X64" s="10">
        <v>3826.11</v>
      </c>
      <c r="Y64" s="10">
        <v>5650.43</v>
      </c>
      <c r="Z64" s="10">
        <v>5473.7</v>
      </c>
      <c r="AA64" s="10">
        <v>5650.43</v>
      </c>
      <c r="AB64" s="11">
        <f t="shared" si="1"/>
        <v>44566.32</v>
      </c>
      <c r="AC64" s="10">
        <v>5244</v>
      </c>
      <c r="AD64" s="10">
        <v>4769</v>
      </c>
      <c r="AE64" s="10">
        <v>5274</v>
      </c>
      <c r="AF64" s="10">
        <v>5109</v>
      </c>
      <c r="AG64" s="10"/>
      <c r="AH64" s="10">
        <v>0</v>
      </c>
      <c r="AI64" s="10">
        <v>0</v>
      </c>
      <c r="AJ64" s="10">
        <v>0</v>
      </c>
      <c r="AK64" s="10">
        <v>3827</v>
      </c>
      <c r="AL64" s="10">
        <v>5651</v>
      </c>
      <c r="AM64" s="10">
        <v>14697</v>
      </c>
      <c r="AN64" s="10"/>
      <c r="AO64" s="11">
        <f t="shared" si="2"/>
        <v>44571</v>
      </c>
      <c r="AP64" s="12"/>
      <c r="AR64">
        <v>3572</v>
      </c>
      <c r="AS64">
        <v>11125</v>
      </c>
      <c r="AT64">
        <f t="shared" si="6"/>
        <v>14697</v>
      </c>
    </row>
    <row r="65" spans="1:71" x14ac:dyDescent="0.3">
      <c r="A65" s="1">
        <v>3576</v>
      </c>
      <c r="B65" s="1" t="s">
        <v>81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1">
        <f t="shared" si="0"/>
        <v>0</v>
      </c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1">
        <f t="shared" si="1"/>
        <v>0</v>
      </c>
      <c r="AC65" s="10">
        <v>1853</v>
      </c>
      <c r="AD65" s="10">
        <v>1731</v>
      </c>
      <c r="AE65" s="10">
        <v>1850</v>
      </c>
      <c r="AF65" s="10">
        <v>1791</v>
      </c>
      <c r="AG65" s="10"/>
      <c r="AH65" s="10">
        <v>0</v>
      </c>
      <c r="AI65" s="10">
        <v>0</v>
      </c>
      <c r="AJ65" s="10">
        <v>0</v>
      </c>
      <c r="AK65" s="10">
        <v>1252</v>
      </c>
      <c r="AL65" s="10">
        <v>1850</v>
      </c>
      <c r="AM65" s="10">
        <v>4893</v>
      </c>
      <c r="AN65" s="10"/>
      <c r="AO65" s="11">
        <f t="shared" si="2"/>
        <v>15220</v>
      </c>
      <c r="AP65" s="12"/>
      <c r="AR65">
        <v>1252</v>
      </c>
      <c r="AS65">
        <v>3641</v>
      </c>
      <c r="AT65">
        <f t="shared" si="6"/>
        <v>4893</v>
      </c>
    </row>
    <row r="66" spans="1:71" x14ac:dyDescent="0.3">
      <c r="A66" s="1">
        <v>3577</v>
      </c>
      <c r="B66" s="1" t="s">
        <v>82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1">
        <f t="shared" si="0"/>
        <v>0</v>
      </c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1">
        <f t="shared" si="1"/>
        <v>0</v>
      </c>
      <c r="AC66" s="10">
        <v>0</v>
      </c>
      <c r="AD66" s="10">
        <v>0</v>
      </c>
      <c r="AE66" s="10">
        <v>0</v>
      </c>
      <c r="AF66" s="10">
        <v>0</v>
      </c>
      <c r="AG66" s="10"/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/>
      <c r="AO66" s="11">
        <f t="shared" si="2"/>
        <v>0</v>
      </c>
      <c r="AP66" s="12">
        <f>SUM(AO39:AO66,AB66,O66)</f>
        <v>1107911</v>
      </c>
      <c r="AR66">
        <v>0</v>
      </c>
      <c r="AS66">
        <v>0</v>
      </c>
      <c r="AT66">
        <f t="shared" si="6"/>
        <v>0</v>
      </c>
    </row>
    <row r="67" spans="1:71" x14ac:dyDescent="0.3">
      <c r="A67" s="1"/>
      <c r="B67" s="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1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1"/>
      <c r="AC67" s="20">
        <f>SUM(AC39:AC66)</f>
        <v>110247</v>
      </c>
      <c r="AD67" s="20">
        <f t="shared" ref="AD67:AN67" si="7">SUM(AD39:AD66)</f>
        <v>113212</v>
      </c>
      <c r="AE67" s="20">
        <f t="shared" si="7"/>
        <v>106193</v>
      </c>
      <c r="AF67" s="20">
        <f t="shared" si="7"/>
        <v>113430</v>
      </c>
      <c r="AG67" s="20">
        <f t="shared" si="7"/>
        <v>0</v>
      </c>
      <c r="AH67" s="20">
        <f t="shared" si="7"/>
        <v>37857</v>
      </c>
      <c r="AI67" s="20">
        <f t="shared" si="7"/>
        <v>42429</v>
      </c>
      <c r="AJ67" s="20">
        <f t="shared" si="7"/>
        <v>42429</v>
      </c>
      <c r="AK67" s="20">
        <f t="shared" si="7"/>
        <v>100479</v>
      </c>
      <c r="AL67" s="20">
        <f t="shared" si="7"/>
        <v>127794</v>
      </c>
      <c r="AM67" s="20">
        <f t="shared" si="7"/>
        <v>313841</v>
      </c>
      <c r="AN67" s="20">
        <f t="shared" si="7"/>
        <v>0</v>
      </c>
      <c r="AO67" s="11"/>
      <c r="AP67" s="12"/>
      <c r="BH67" s="16">
        <f>SUM(BH39:BH66)</f>
        <v>509144</v>
      </c>
      <c r="BI67" s="16">
        <f t="shared" ref="BI67:BS67" si="8">SUM(BI39:BI66)</f>
        <v>0</v>
      </c>
      <c r="BJ67" s="16">
        <f t="shared" si="8"/>
        <v>0</v>
      </c>
      <c r="BK67" s="16">
        <f t="shared" si="8"/>
        <v>0</v>
      </c>
      <c r="BL67" s="16">
        <f t="shared" si="8"/>
        <v>0</v>
      </c>
      <c r="BM67" s="16">
        <f t="shared" si="8"/>
        <v>0</v>
      </c>
      <c r="BN67" s="16">
        <f t="shared" si="8"/>
        <v>0</v>
      </c>
      <c r="BO67" s="16">
        <f t="shared" si="8"/>
        <v>0</v>
      </c>
      <c r="BP67" s="16">
        <f t="shared" si="8"/>
        <v>0</v>
      </c>
      <c r="BQ67" s="16">
        <f t="shared" si="8"/>
        <v>0</v>
      </c>
      <c r="BR67" s="16">
        <f t="shared" si="8"/>
        <v>0</v>
      </c>
      <c r="BS67" s="16">
        <f t="shared" si="8"/>
        <v>0</v>
      </c>
    </row>
    <row r="68" spans="1:71" x14ac:dyDescent="0.3">
      <c r="A68" s="1">
        <v>35100</v>
      </c>
      <c r="B68" s="1" t="s">
        <v>83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1">
        <f t="shared" si="0"/>
        <v>0</v>
      </c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1">
        <f t="shared" si="1"/>
        <v>0</v>
      </c>
      <c r="AC68" s="10">
        <f>6627+3693</f>
        <v>10320</v>
      </c>
      <c r="AD68" s="10">
        <f>5999+3336</f>
        <v>9335</v>
      </c>
      <c r="AE68" s="10">
        <f>6641+3694</f>
        <v>10335</v>
      </c>
      <c r="AF68" s="10">
        <f>6428+3574</f>
        <v>10002</v>
      </c>
      <c r="AG68" s="10">
        <f>4497+3694</f>
        <v>8191</v>
      </c>
      <c r="AH68" s="10">
        <v>3574</v>
      </c>
      <c r="AI68" s="10">
        <v>4019</v>
      </c>
      <c r="AJ68" s="10">
        <v>4019</v>
      </c>
      <c r="AK68" s="10">
        <f>3889+4723</f>
        <v>8612</v>
      </c>
      <c r="AL68" s="10">
        <f>6976+4019</f>
        <v>10995</v>
      </c>
      <c r="AM68" s="10">
        <f>3889+4019+6752+6975</f>
        <v>21635</v>
      </c>
      <c r="AN68" s="10"/>
      <c r="AO68" s="11">
        <f t="shared" si="2"/>
        <v>101037</v>
      </c>
      <c r="AP68" s="12"/>
    </row>
    <row r="69" spans="1:71" x14ac:dyDescent="0.3">
      <c r="A69" s="1">
        <v>35101</v>
      </c>
      <c r="B69" s="1" t="s">
        <v>84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1">
        <f t="shared" si="0"/>
        <v>0</v>
      </c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1">
        <f t="shared" si="1"/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/>
      <c r="AO69" s="11">
        <f t="shared" si="2"/>
        <v>0</v>
      </c>
      <c r="AP69" s="12"/>
    </row>
    <row r="70" spans="1:71" x14ac:dyDescent="0.3">
      <c r="A70" s="1">
        <v>35102</v>
      </c>
      <c r="B70" s="1" t="s">
        <v>85</v>
      </c>
      <c r="C70" s="10">
        <v>1.54</v>
      </c>
      <c r="D70" s="10">
        <v>1.44</v>
      </c>
      <c r="E70" s="10">
        <v>1.59</v>
      </c>
      <c r="F70" s="10">
        <v>1.54</v>
      </c>
      <c r="G70" s="10">
        <v>1.08</v>
      </c>
      <c r="H70" s="10">
        <v>0</v>
      </c>
      <c r="I70" s="10">
        <v>0</v>
      </c>
      <c r="J70" s="10">
        <v>0</v>
      </c>
      <c r="K70" s="10">
        <v>1.08</v>
      </c>
      <c r="L70" s="10">
        <v>1.59</v>
      </c>
      <c r="M70" s="10">
        <v>1.54</v>
      </c>
      <c r="N70" s="10">
        <v>1.59</v>
      </c>
      <c r="O70" s="11">
        <f t="shared" ref="O70" si="9">SUM(C70:N70)</f>
        <v>12.989999999999998</v>
      </c>
      <c r="P70" s="10">
        <v>1134.49</v>
      </c>
      <c r="Q70" s="10">
        <v>1054.8</v>
      </c>
      <c r="R70" s="10">
        <v>1161.46</v>
      </c>
      <c r="S70" s="10">
        <v>1125.92</v>
      </c>
      <c r="T70" s="10">
        <v>786.82</v>
      </c>
      <c r="U70" s="10">
        <v>0</v>
      </c>
      <c r="V70" s="10">
        <v>0</v>
      </c>
      <c r="W70" s="10">
        <v>0</v>
      </c>
      <c r="X70" s="10">
        <v>829.41</v>
      </c>
      <c r="Y70" s="10">
        <v>1224.3399999999999</v>
      </c>
      <c r="Z70" s="10">
        <v>1186.8699999999999</v>
      </c>
      <c r="AA70" s="10">
        <v>1224.3399999999999</v>
      </c>
      <c r="AB70" s="11">
        <f t="shared" ref="AB70" si="10">SUM(P70:AA70)</f>
        <v>9728.4500000000007</v>
      </c>
      <c r="AC70" s="10">
        <v>1135</v>
      </c>
      <c r="AD70" s="10">
        <v>1055</v>
      </c>
      <c r="AE70" s="10">
        <v>1162</v>
      </c>
      <c r="AF70" s="10">
        <v>1126</v>
      </c>
      <c r="AG70" s="10">
        <v>787</v>
      </c>
      <c r="AH70" s="10">
        <v>0</v>
      </c>
      <c r="AI70" s="10">
        <v>0</v>
      </c>
      <c r="AJ70" s="10">
        <v>0</v>
      </c>
      <c r="AK70" s="10">
        <v>830</v>
      </c>
      <c r="AL70" s="10">
        <v>1225</v>
      </c>
      <c r="AM70" s="10">
        <v>2412</v>
      </c>
      <c r="AN70" s="10"/>
      <c r="AO70" s="11">
        <f t="shared" ref="AO70" si="11">SUM(AC70:AN70)</f>
        <v>9732</v>
      </c>
      <c r="AP70" s="12">
        <f>SUM(AO68:AO70)</f>
        <v>110769</v>
      </c>
    </row>
    <row r="71" spans="1:71" x14ac:dyDescent="0.3">
      <c r="AC71" s="21">
        <f>SUM(AC68:AC70)</f>
        <v>11455</v>
      </c>
      <c r="AD71" s="21">
        <f t="shared" ref="AD71:AN71" si="12">SUM(AD68:AD70)</f>
        <v>10390</v>
      </c>
      <c r="AE71" s="21">
        <f t="shared" si="12"/>
        <v>11497</v>
      </c>
      <c r="AF71" s="21">
        <f t="shared" si="12"/>
        <v>11128</v>
      </c>
      <c r="AG71" s="21">
        <f t="shared" si="12"/>
        <v>8978</v>
      </c>
      <c r="AH71" s="21">
        <f t="shared" si="12"/>
        <v>3574</v>
      </c>
      <c r="AI71" s="21">
        <f t="shared" si="12"/>
        <v>4019</v>
      </c>
      <c r="AJ71" s="21">
        <f t="shared" si="12"/>
        <v>4019</v>
      </c>
      <c r="AK71" s="21">
        <f t="shared" si="12"/>
        <v>9442</v>
      </c>
      <c r="AL71" s="21">
        <f t="shared" si="12"/>
        <v>12220</v>
      </c>
      <c r="AM71" s="21">
        <f t="shared" si="12"/>
        <v>24047</v>
      </c>
      <c r="AN71" s="21">
        <f t="shared" si="12"/>
        <v>0</v>
      </c>
      <c r="BH71" s="16">
        <f>SUM(BH68:BH70)</f>
        <v>0</v>
      </c>
      <c r="BI71" s="16">
        <f t="shared" ref="BI71:BS71" si="13">SUM(BI68:BI70)</f>
        <v>0</v>
      </c>
      <c r="BJ71" s="16">
        <f t="shared" si="13"/>
        <v>0</v>
      </c>
      <c r="BK71" s="16">
        <f t="shared" si="13"/>
        <v>0</v>
      </c>
      <c r="BL71" s="16">
        <f t="shared" si="13"/>
        <v>0</v>
      </c>
      <c r="BM71" s="16">
        <f t="shared" si="13"/>
        <v>0</v>
      </c>
      <c r="BN71" s="16">
        <f t="shared" si="13"/>
        <v>0</v>
      </c>
      <c r="BO71" s="16">
        <f t="shared" si="13"/>
        <v>0</v>
      </c>
      <c r="BP71" s="16">
        <f t="shared" si="13"/>
        <v>0</v>
      </c>
      <c r="BQ71" s="16">
        <f t="shared" si="13"/>
        <v>0</v>
      </c>
      <c r="BR71" s="16">
        <f t="shared" si="13"/>
        <v>0</v>
      </c>
      <c r="BS71" s="16">
        <f t="shared" si="13"/>
        <v>0</v>
      </c>
    </row>
  </sheetData>
  <mergeCells count="3">
    <mergeCell ref="C1:O1"/>
    <mergeCell ref="P1:AB1"/>
    <mergeCell ref="AC1:A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72"/>
  <sheetViews>
    <sheetView workbookViewId="0">
      <pane xSplit="2" ySplit="2" topLeftCell="BF56" activePane="bottomRight" state="frozen"/>
      <selection activeCell="BH67" sqref="BH67:BS67"/>
      <selection pane="topRight" activeCell="BH67" sqref="BH67:BS67"/>
      <selection pane="bottomLeft" activeCell="BH67" sqref="BH67:BS67"/>
      <selection pane="bottomRight" activeCell="BJ3" sqref="BJ3:BJ37"/>
    </sheetView>
  </sheetViews>
  <sheetFormatPr defaultRowHeight="14.4" x14ac:dyDescent="0.3"/>
  <cols>
    <col min="1" max="1" width="8.109375" bestFit="1" customWidth="1"/>
    <col min="2" max="2" width="32.5546875" bestFit="1" customWidth="1"/>
    <col min="3" max="3" width="15.109375" hidden="1" customWidth="1"/>
    <col min="4" max="4" width="14.6640625" hidden="1" customWidth="1"/>
    <col min="5" max="16" width="11.88671875" hidden="1" customWidth="1"/>
    <col min="17" max="17" width="16.5546875" style="3" hidden="1" customWidth="1"/>
    <col min="18" max="29" width="15.33203125" hidden="1" customWidth="1"/>
    <col min="30" max="30" width="16.5546875" hidden="1" customWidth="1"/>
    <col min="31" max="31" width="17.6640625" hidden="1" customWidth="1"/>
    <col min="32" max="43" width="13.109375" hidden="1" customWidth="1"/>
    <col min="44" max="44" width="15.5546875" hidden="1" customWidth="1"/>
    <col min="45" max="56" width="14.33203125" hidden="1" customWidth="1"/>
    <col min="57" max="57" width="15.5546875" hidden="1" customWidth="1"/>
    <col min="58" max="69" width="15.33203125" bestFit="1" customWidth="1"/>
    <col min="70" max="70" width="16.5546875" bestFit="1" customWidth="1"/>
    <col min="71" max="71" width="16" customWidth="1"/>
    <col min="72" max="72" width="9.33203125" bestFit="1" customWidth="1"/>
    <col min="73" max="73" width="6" bestFit="1" customWidth="1"/>
    <col min="75" max="75" width="10" bestFit="1" customWidth="1"/>
    <col min="76" max="76" width="11" bestFit="1" customWidth="1"/>
  </cols>
  <sheetData>
    <row r="1" spans="1:76" s="3" customFormat="1" x14ac:dyDescent="0.3">
      <c r="A1" s="2"/>
      <c r="B1" s="2"/>
      <c r="C1" s="33" t="s">
        <v>88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4" t="s">
        <v>1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6"/>
      <c r="AF1" s="33" t="s">
        <v>89</v>
      </c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 t="s">
        <v>3</v>
      </c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 t="s">
        <v>4</v>
      </c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</row>
    <row r="2" spans="1:76" s="3" customFormat="1" x14ac:dyDescent="0.3">
      <c r="A2" s="2" t="s">
        <v>5</v>
      </c>
      <c r="B2" s="2" t="s">
        <v>6</v>
      </c>
      <c r="C2" s="2" t="s">
        <v>9</v>
      </c>
      <c r="D2" s="2" t="s">
        <v>10</v>
      </c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M2" s="2">
        <v>9</v>
      </c>
      <c r="N2" s="2">
        <v>10</v>
      </c>
      <c r="O2" s="2">
        <v>11</v>
      </c>
      <c r="P2" s="2">
        <v>12</v>
      </c>
      <c r="Q2" s="4" t="s">
        <v>11</v>
      </c>
      <c r="R2" s="2">
        <v>1</v>
      </c>
      <c r="S2" s="2">
        <v>2</v>
      </c>
      <c r="T2" s="2">
        <v>3</v>
      </c>
      <c r="U2" s="2">
        <v>4</v>
      </c>
      <c r="V2" s="2">
        <v>5</v>
      </c>
      <c r="W2" s="2">
        <v>6</v>
      </c>
      <c r="X2" s="2">
        <v>7</v>
      </c>
      <c r="Y2" s="2">
        <v>8</v>
      </c>
      <c r="Z2" s="2">
        <v>9</v>
      </c>
      <c r="AA2" s="2">
        <v>10</v>
      </c>
      <c r="AB2" s="2">
        <v>11</v>
      </c>
      <c r="AC2" s="2">
        <v>12</v>
      </c>
      <c r="AD2" s="4" t="s">
        <v>11</v>
      </c>
      <c r="AE2" s="2" t="s">
        <v>12</v>
      </c>
      <c r="AF2" s="2">
        <v>1</v>
      </c>
      <c r="AG2" s="2">
        <v>2</v>
      </c>
      <c r="AH2" s="2">
        <v>3</v>
      </c>
      <c r="AI2" s="2">
        <v>4</v>
      </c>
      <c r="AJ2" s="2">
        <v>5</v>
      </c>
      <c r="AK2" s="2">
        <v>6</v>
      </c>
      <c r="AL2" s="2">
        <v>7</v>
      </c>
      <c r="AM2" s="2">
        <v>8</v>
      </c>
      <c r="AN2" s="2">
        <v>9</v>
      </c>
      <c r="AO2" s="2">
        <v>10</v>
      </c>
      <c r="AP2" s="2">
        <v>11</v>
      </c>
      <c r="AQ2" s="2">
        <v>12</v>
      </c>
      <c r="AR2" s="4" t="s">
        <v>11</v>
      </c>
      <c r="AS2" s="2">
        <v>1</v>
      </c>
      <c r="AT2" s="2">
        <v>2</v>
      </c>
      <c r="AU2" s="2">
        <v>3</v>
      </c>
      <c r="AV2" s="2">
        <v>4</v>
      </c>
      <c r="AW2" s="2">
        <v>5</v>
      </c>
      <c r="AX2" s="2">
        <v>6</v>
      </c>
      <c r="AY2" s="2">
        <v>7</v>
      </c>
      <c r="AZ2" s="2">
        <v>8</v>
      </c>
      <c r="BA2" s="2">
        <v>9</v>
      </c>
      <c r="BB2" s="2">
        <v>10</v>
      </c>
      <c r="BC2" s="2">
        <v>11</v>
      </c>
      <c r="BD2" s="2">
        <v>12</v>
      </c>
      <c r="BE2" s="2" t="s">
        <v>11</v>
      </c>
      <c r="BF2" s="2">
        <v>1</v>
      </c>
      <c r="BG2" s="2">
        <v>2</v>
      </c>
      <c r="BH2" s="2">
        <v>3</v>
      </c>
      <c r="BI2" s="2">
        <v>4</v>
      </c>
      <c r="BJ2" s="2">
        <v>5</v>
      </c>
      <c r="BK2" s="2">
        <v>6</v>
      </c>
      <c r="BL2" s="2">
        <v>7</v>
      </c>
      <c r="BM2" s="2">
        <v>8</v>
      </c>
      <c r="BN2" s="2">
        <v>9</v>
      </c>
      <c r="BO2" s="2">
        <v>10</v>
      </c>
      <c r="BP2" s="2">
        <v>11</v>
      </c>
      <c r="BQ2" s="2">
        <v>12</v>
      </c>
      <c r="BR2" s="2" t="s">
        <v>11</v>
      </c>
      <c r="BS2" s="2" t="s">
        <v>13</v>
      </c>
    </row>
    <row r="3" spans="1:76" x14ac:dyDescent="0.3">
      <c r="A3" s="1">
        <v>3501</v>
      </c>
      <c r="B3" s="1" t="s">
        <v>14</v>
      </c>
      <c r="C3" s="7">
        <v>7.8003999999999998</v>
      </c>
      <c r="D3" s="7">
        <v>7.8003999999999998</v>
      </c>
      <c r="E3" s="7">
        <v>2222</v>
      </c>
      <c r="F3" s="7">
        <v>2222</v>
      </c>
      <c r="G3" s="7">
        <v>2222</v>
      </c>
      <c r="H3" s="7">
        <v>2222</v>
      </c>
      <c r="I3" s="7">
        <v>2222</v>
      </c>
      <c r="J3" s="7"/>
      <c r="K3" s="7"/>
      <c r="L3" s="7"/>
      <c r="M3" s="7">
        <v>2222</v>
      </c>
      <c r="N3" s="7">
        <v>2222</v>
      </c>
      <c r="O3" s="7">
        <v>2222</v>
      </c>
      <c r="P3" s="7">
        <v>2224</v>
      </c>
      <c r="Q3" s="8">
        <f>SUM(E3:P3)</f>
        <v>20000</v>
      </c>
      <c r="R3" s="9">
        <f>ROUND(C3*E3*1.18,2)</f>
        <v>20452.34</v>
      </c>
      <c r="S3" s="9">
        <f>ROUND(C3*F3*1.18,2)</f>
        <v>20452.34</v>
      </c>
      <c r="T3" s="9">
        <f>ROUND(C3*G3*1.18,2)</f>
        <v>20452.34</v>
      </c>
      <c r="U3" s="9">
        <f>ROUND(C3*H3*1.18,2)</f>
        <v>20452.34</v>
      </c>
      <c r="V3" s="9">
        <f>ROUND(C3*I3*1.18,2)</f>
        <v>20452.34</v>
      </c>
      <c r="W3" s="9">
        <f>ROUND(C3*J3*1.18,2)</f>
        <v>0</v>
      </c>
      <c r="X3" s="9">
        <f>ROUND(D3*K3*1.18,2)</f>
        <v>0</v>
      </c>
      <c r="Y3" s="9">
        <f>ROUND(D3*L3*1.18,2)</f>
        <v>0</v>
      </c>
      <c r="Z3" s="9">
        <f>ROUND(D3*M3*1.18,2)</f>
        <v>20452.34</v>
      </c>
      <c r="AA3" s="9">
        <f>ROUND(D3*N3*1.18,2)</f>
        <v>20452.34</v>
      </c>
      <c r="AB3" s="9">
        <f>ROUND(D3*O3*1.18,2)</f>
        <v>20452.34</v>
      </c>
      <c r="AC3" s="9">
        <f>ROUND(D3*P3*1.18,2)</f>
        <v>20470.75</v>
      </c>
      <c r="AD3" s="8">
        <f>SUM(R3:AC3)</f>
        <v>184089.47</v>
      </c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8">
        <f>SUM(AF3:AQ3)</f>
        <v>0</v>
      </c>
      <c r="AS3" s="9">
        <f>ROUND(C3*1.18*AF3,2)</f>
        <v>0</v>
      </c>
      <c r="AT3" s="9">
        <f>ROUND(C3*1.18*AG3,2)</f>
        <v>0</v>
      </c>
      <c r="AU3" s="9">
        <f>ROUND(C3*1.18*AH3,2)</f>
        <v>0</v>
      </c>
      <c r="AV3" s="9">
        <f>ROUND(C3*1.18*AI3,2)</f>
        <v>0</v>
      </c>
      <c r="AW3" s="9">
        <f>ROUND(C3*1.18*AJ3,2)</f>
        <v>0</v>
      </c>
      <c r="AX3" s="9">
        <f>ROUND(C3*1.18*AK3,2)</f>
        <v>0</v>
      </c>
      <c r="AY3" s="9">
        <f>ROUND(D3*1.18*AL3,2)</f>
        <v>0</v>
      </c>
      <c r="AZ3" s="9">
        <f>ROUND(D3*1.18*AM3,2)</f>
        <v>0</v>
      </c>
      <c r="BA3" s="9">
        <f>ROUND(D3*1.18*AN3,2)</f>
        <v>0</v>
      </c>
      <c r="BB3" s="9">
        <f>ROUND(D3*1.18*AO3,2)</f>
        <v>0</v>
      </c>
      <c r="BC3" s="9">
        <f>ROUND(D3*1.18*AP3,2)</f>
        <v>0</v>
      </c>
      <c r="BD3" s="9">
        <f>ROUND(D3*1.18*AQ3,2)</f>
        <v>0</v>
      </c>
      <c r="BE3" s="8">
        <f>SUM(AS3:BD3)</f>
        <v>0</v>
      </c>
      <c r="BF3" s="7">
        <v>20453</v>
      </c>
      <c r="BG3" s="7">
        <v>20453</v>
      </c>
      <c r="BH3" s="7">
        <v>20453</v>
      </c>
      <c r="BI3" s="7">
        <v>20453</v>
      </c>
      <c r="BJ3" s="7"/>
      <c r="BK3" s="7">
        <v>0</v>
      </c>
      <c r="BL3" s="7">
        <v>0</v>
      </c>
      <c r="BM3" s="7">
        <v>0</v>
      </c>
      <c r="BN3" s="7">
        <v>20453</v>
      </c>
      <c r="BO3" s="7">
        <v>40906</v>
      </c>
      <c r="BP3" s="7">
        <v>40924</v>
      </c>
      <c r="BQ3" s="7"/>
      <c r="BR3" s="8">
        <f>SUM(BF3:BQ3)</f>
        <v>184095</v>
      </c>
      <c r="BS3" s="7"/>
      <c r="BT3" s="13">
        <f>BJ3+BO3</f>
        <v>40906</v>
      </c>
      <c r="BX3" s="13"/>
    </row>
    <row r="4" spans="1:76" x14ac:dyDescent="0.3">
      <c r="A4" s="1">
        <f>A3+1</f>
        <v>3502</v>
      </c>
      <c r="B4" s="1" t="s">
        <v>17</v>
      </c>
      <c r="C4" s="7">
        <v>7.8003999999999998</v>
      </c>
      <c r="D4" s="7">
        <v>7.8003999999999998</v>
      </c>
      <c r="E4" s="7">
        <v>4321</v>
      </c>
      <c r="F4" s="7">
        <v>4000</v>
      </c>
      <c r="G4" s="7">
        <v>4205</v>
      </c>
      <c r="H4" s="7">
        <v>3287</v>
      </c>
      <c r="I4" s="7">
        <v>2807</v>
      </c>
      <c r="J4" s="7">
        <v>1780</v>
      </c>
      <c r="K4" s="7">
        <v>1861</v>
      </c>
      <c r="L4" s="7">
        <v>1325</v>
      </c>
      <c r="M4" s="7">
        <v>2030</v>
      </c>
      <c r="N4" s="7">
        <v>4317</v>
      </c>
      <c r="O4" s="7">
        <v>4542</v>
      </c>
      <c r="P4" s="7">
        <v>4514</v>
      </c>
      <c r="Q4" s="8">
        <f t="shared" ref="Q4:Q69" si="0">SUM(E4:P4)</f>
        <v>38989</v>
      </c>
      <c r="R4" s="9">
        <f t="shared" ref="R4:R69" si="1">ROUND(C4*E4*1.18,2)</f>
        <v>39772.519999999997</v>
      </c>
      <c r="S4" s="9">
        <f t="shared" ref="S4:S69" si="2">ROUND(C4*F4*1.18,2)</f>
        <v>36817.89</v>
      </c>
      <c r="T4" s="9">
        <f t="shared" ref="T4:T69" si="3">ROUND(C4*G4*1.18,2)</f>
        <v>38704.800000000003</v>
      </c>
      <c r="U4" s="9">
        <f t="shared" ref="U4:U69" si="4">ROUND(C4*H4*1.18,2)</f>
        <v>30255.1</v>
      </c>
      <c r="V4" s="9">
        <f t="shared" ref="V4:V69" si="5">ROUND(C4*I4*1.18,2)</f>
        <v>25836.95</v>
      </c>
      <c r="W4" s="9">
        <f t="shared" ref="W4:W69" si="6">ROUND(C4*J4*1.18,2)</f>
        <v>16383.96</v>
      </c>
      <c r="X4" s="9">
        <f t="shared" ref="X4:X69" si="7">ROUND(D4*K4*1.18,2)</f>
        <v>17129.52</v>
      </c>
      <c r="Y4" s="9">
        <f t="shared" ref="Y4:Y69" si="8">ROUND(D4*L4*1.18,2)</f>
        <v>12195.93</v>
      </c>
      <c r="Z4" s="9">
        <f t="shared" ref="Z4:Z69" si="9">ROUND(D4*M4*1.18,2)</f>
        <v>18685.080000000002</v>
      </c>
      <c r="AA4" s="9">
        <f t="shared" ref="AA4:AA69" si="10">ROUND(D4*N4*1.18,2)</f>
        <v>39735.71</v>
      </c>
      <c r="AB4" s="9">
        <f t="shared" ref="AB4:AB69" si="11">ROUND(D4*O4*1.18,2)</f>
        <v>41806.71</v>
      </c>
      <c r="AC4" s="9">
        <f t="shared" ref="AC4:AC69" si="12">ROUND(D4*P4*1.18,2)</f>
        <v>41548.99</v>
      </c>
      <c r="AD4" s="8">
        <f t="shared" ref="AD4:AD69" si="13">SUM(R4:AC4)</f>
        <v>358873.16000000003</v>
      </c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8">
        <f t="shared" ref="AR4:AR69" si="14">SUM(AF4:AQ4)</f>
        <v>0</v>
      </c>
      <c r="AS4" s="9">
        <f t="shared" ref="AS4:AS69" si="15">ROUND(C4*1.18*AF4,2)</f>
        <v>0</v>
      </c>
      <c r="AT4" s="9">
        <f t="shared" ref="AT4:AT69" si="16">ROUND(C4*1.18*AG4,2)</f>
        <v>0</v>
      </c>
      <c r="AU4" s="9">
        <f t="shared" ref="AU4:AU69" si="17">ROUND(C4*1.18*AH4,2)</f>
        <v>0</v>
      </c>
      <c r="AV4" s="9">
        <f t="shared" ref="AV4:AV69" si="18">ROUND(C4*1.18*AI4,2)</f>
        <v>0</v>
      </c>
      <c r="AW4" s="9">
        <f t="shared" ref="AW4:AW69" si="19">ROUND(C4*1.18*AJ4,2)</f>
        <v>0</v>
      </c>
      <c r="AX4" s="9">
        <f t="shared" ref="AX4:AX69" si="20">ROUND(C4*1.18*AK4,2)</f>
        <v>0</v>
      </c>
      <c r="AY4" s="9">
        <f t="shared" ref="AY4:AY69" si="21">ROUND(D4*1.18*AL4,2)</f>
        <v>0</v>
      </c>
      <c r="AZ4" s="9">
        <f t="shared" ref="AZ4:AZ69" si="22">ROUND(D4*1.18*AM4,2)</f>
        <v>0</v>
      </c>
      <c r="BA4" s="9">
        <f t="shared" ref="BA4:BA69" si="23">ROUND(D4*1.18*AN4,2)</f>
        <v>0</v>
      </c>
      <c r="BB4" s="9">
        <f t="shared" ref="BB4:BB69" si="24">ROUND(D4*1.18*AO4,2)</f>
        <v>0</v>
      </c>
      <c r="BC4" s="9">
        <f t="shared" ref="BC4:BC69" si="25">ROUND(D4*1.18*AP4,2)</f>
        <v>0</v>
      </c>
      <c r="BD4" s="9">
        <f t="shared" ref="BD4:BD69" si="26">ROUND(D4*1.18*AQ4,2)</f>
        <v>0</v>
      </c>
      <c r="BE4" s="8">
        <f t="shared" ref="BE4:BE69" si="27">SUM(AS4:BD4)</f>
        <v>0</v>
      </c>
      <c r="BF4" s="7">
        <v>39773</v>
      </c>
      <c r="BG4" s="7">
        <v>36818</v>
      </c>
      <c r="BH4" s="7">
        <v>38705</v>
      </c>
      <c r="BI4" s="7">
        <v>30256</v>
      </c>
      <c r="BJ4" s="7"/>
      <c r="BK4" s="7">
        <v>16384</v>
      </c>
      <c r="BL4" s="7">
        <v>17130</v>
      </c>
      <c r="BM4" s="7">
        <v>12196</v>
      </c>
      <c r="BN4" s="7">
        <v>18686</v>
      </c>
      <c r="BO4" s="7">
        <v>65573</v>
      </c>
      <c r="BP4" s="7">
        <v>83356</v>
      </c>
      <c r="BQ4" s="7"/>
      <c r="BR4" s="8">
        <f t="shared" ref="BR4:BR69" si="28">SUM(BF4:BQ4)</f>
        <v>358877</v>
      </c>
      <c r="BS4" s="7"/>
      <c r="BT4" s="13">
        <f t="shared" ref="BT4:BT37" si="29">BJ4+BO4</f>
        <v>65573</v>
      </c>
      <c r="BX4" s="13"/>
    </row>
    <row r="5" spans="1:76" x14ac:dyDescent="0.3">
      <c r="A5" s="1">
        <f t="shared" ref="A5:A37" si="30">A4+1</f>
        <v>3503</v>
      </c>
      <c r="B5" s="1" t="s">
        <v>18</v>
      </c>
      <c r="C5" s="7">
        <v>7.8003999999999998</v>
      </c>
      <c r="D5" s="7">
        <v>7.8003999999999998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>
        <f t="shared" si="0"/>
        <v>0</v>
      </c>
      <c r="R5" s="9">
        <f t="shared" si="1"/>
        <v>0</v>
      </c>
      <c r="S5" s="9">
        <f t="shared" si="2"/>
        <v>0</v>
      </c>
      <c r="T5" s="9">
        <f t="shared" si="3"/>
        <v>0</v>
      </c>
      <c r="U5" s="9">
        <f t="shared" si="4"/>
        <v>0</v>
      </c>
      <c r="V5" s="9">
        <f t="shared" si="5"/>
        <v>0</v>
      </c>
      <c r="W5" s="9">
        <f t="shared" si="6"/>
        <v>0</v>
      </c>
      <c r="X5" s="9">
        <f t="shared" si="7"/>
        <v>0</v>
      </c>
      <c r="Y5" s="9">
        <f t="shared" si="8"/>
        <v>0</v>
      </c>
      <c r="Z5" s="9">
        <f t="shared" si="9"/>
        <v>0</v>
      </c>
      <c r="AA5" s="9">
        <f t="shared" si="10"/>
        <v>0</v>
      </c>
      <c r="AB5" s="9">
        <f t="shared" si="11"/>
        <v>0</v>
      </c>
      <c r="AC5" s="9">
        <f t="shared" si="12"/>
        <v>0</v>
      </c>
      <c r="AD5" s="8">
        <f t="shared" si="13"/>
        <v>0</v>
      </c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8">
        <f t="shared" si="14"/>
        <v>0</v>
      </c>
      <c r="AS5" s="9">
        <f t="shared" si="15"/>
        <v>0</v>
      </c>
      <c r="AT5" s="9">
        <f t="shared" si="16"/>
        <v>0</v>
      </c>
      <c r="AU5" s="9">
        <f t="shared" si="17"/>
        <v>0</v>
      </c>
      <c r="AV5" s="9">
        <f t="shared" si="18"/>
        <v>0</v>
      </c>
      <c r="AW5" s="9">
        <f t="shared" si="19"/>
        <v>0</v>
      </c>
      <c r="AX5" s="9">
        <f t="shared" si="20"/>
        <v>0</v>
      </c>
      <c r="AY5" s="9">
        <f t="shared" si="21"/>
        <v>0</v>
      </c>
      <c r="AZ5" s="9">
        <f t="shared" si="22"/>
        <v>0</v>
      </c>
      <c r="BA5" s="9">
        <f t="shared" si="23"/>
        <v>0</v>
      </c>
      <c r="BB5" s="9">
        <f t="shared" si="24"/>
        <v>0</v>
      </c>
      <c r="BC5" s="9">
        <f t="shared" si="25"/>
        <v>0</v>
      </c>
      <c r="BD5" s="9">
        <f t="shared" si="26"/>
        <v>0</v>
      </c>
      <c r="BE5" s="8">
        <f t="shared" si="27"/>
        <v>0</v>
      </c>
      <c r="BF5" s="7">
        <v>66418</v>
      </c>
      <c r="BG5" s="7">
        <v>63696</v>
      </c>
      <c r="BH5" s="7">
        <v>55530</v>
      </c>
      <c r="BI5" s="7">
        <v>46820</v>
      </c>
      <c r="BJ5" s="7"/>
      <c r="BK5" s="7">
        <v>26677</v>
      </c>
      <c r="BL5" s="7">
        <v>6533</v>
      </c>
      <c r="BM5" s="7">
        <v>12521</v>
      </c>
      <c r="BN5" s="7">
        <v>43553</v>
      </c>
      <c r="BO5" s="7">
        <v>90373</v>
      </c>
      <c r="BP5" s="7">
        <v>132291</v>
      </c>
      <c r="BQ5" s="7"/>
      <c r="BR5" s="8">
        <f t="shared" si="28"/>
        <v>544412</v>
      </c>
      <c r="BS5" s="7"/>
      <c r="BT5" s="13">
        <f t="shared" si="29"/>
        <v>90373</v>
      </c>
      <c r="BX5" s="13"/>
    </row>
    <row r="6" spans="1:76" x14ac:dyDescent="0.3">
      <c r="A6" s="1">
        <f t="shared" si="30"/>
        <v>3504</v>
      </c>
      <c r="B6" s="1" t="s">
        <v>19</v>
      </c>
      <c r="C6" s="7">
        <v>7.8003999999999998</v>
      </c>
      <c r="D6" s="7">
        <v>7.8003999999999998</v>
      </c>
      <c r="E6" s="7">
        <v>2530</v>
      </c>
      <c r="F6" s="7">
        <v>1840</v>
      </c>
      <c r="G6" s="7">
        <v>1580</v>
      </c>
      <c r="H6" s="7">
        <v>1340</v>
      </c>
      <c r="I6" s="7">
        <v>1110</v>
      </c>
      <c r="J6" s="7">
        <v>900</v>
      </c>
      <c r="K6" s="7">
        <v>0</v>
      </c>
      <c r="L6" s="7">
        <v>0</v>
      </c>
      <c r="M6" s="7">
        <v>1100</v>
      </c>
      <c r="N6" s="7">
        <v>1790</v>
      </c>
      <c r="O6" s="7">
        <v>2090</v>
      </c>
      <c r="P6" s="7">
        <v>2530</v>
      </c>
      <c r="Q6" s="8">
        <f t="shared" si="0"/>
        <v>16810</v>
      </c>
      <c r="R6" s="9">
        <f t="shared" si="1"/>
        <v>23287.31</v>
      </c>
      <c r="S6" s="9">
        <f t="shared" si="2"/>
        <v>16936.23</v>
      </c>
      <c r="T6" s="9">
        <f t="shared" si="3"/>
        <v>14543.07</v>
      </c>
      <c r="U6" s="9">
        <f t="shared" si="4"/>
        <v>12333.99</v>
      </c>
      <c r="V6" s="9">
        <f t="shared" si="5"/>
        <v>10216.959999999999</v>
      </c>
      <c r="W6" s="9">
        <f t="shared" si="6"/>
        <v>8284.02</v>
      </c>
      <c r="X6" s="9">
        <f t="shared" si="7"/>
        <v>0</v>
      </c>
      <c r="Y6" s="9">
        <f t="shared" si="8"/>
        <v>0</v>
      </c>
      <c r="Z6" s="9">
        <f t="shared" si="9"/>
        <v>10124.92</v>
      </c>
      <c r="AA6" s="9">
        <f t="shared" si="10"/>
        <v>16476</v>
      </c>
      <c r="AB6" s="9">
        <f t="shared" si="11"/>
        <v>19237.349999999999</v>
      </c>
      <c r="AC6" s="9">
        <f t="shared" si="12"/>
        <v>23287.31</v>
      </c>
      <c r="AD6" s="8">
        <f t="shared" si="13"/>
        <v>154727.16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8">
        <f t="shared" si="14"/>
        <v>0</v>
      </c>
      <c r="AS6" s="9">
        <f t="shared" si="15"/>
        <v>0</v>
      </c>
      <c r="AT6" s="9">
        <f t="shared" si="16"/>
        <v>0</v>
      </c>
      <c r="AU6" s="9">
        <f t="shared" si="17"/>
        <v>0</v>
      </c>
      <c r="AV6" s="9">
        <f t="shared" si="18"/>
        <v>0</v>
      </c>
      <c r="AW6" s="9">
        <f t="shared" si="19"/>
        <v>0</v>
      </c>
      <c r="AX6" s="9">
        <f t="shared" si="20"/>
        <v>0</v>
      </c>
      <c r="AY6" s="9">
        <f t="shared" si="21"/>
        <v>0</v>
      </c>
      <c r="AZ6" s="9">
        <f t="shared" si="22"/>
        <v>0</v>
      </c>
      <c r="BA6" s="9">
        <f t="shared" si="23"/>
        <v>0</v>
      </c>
      <c r="BB6" s="9">
        <f t="shared" si="24"/>
        <v>0</v>
      </c>
      <c r="BC6" s="9">
        <f t="shared" si="25"/>
        <v>0</v>
      </c>
      <c r="BD6" s="9">
        <f t="shared" si="26"/>
        <v>0</v>
      </c>
      <c r="BE6" s="8">
        <f t="shared" si="27"/>
        <v>0</v>
      </c>
      <c r="BF6" s="7">
        <v>23288</v>
      </c>
      <c r="BG6" s="7">
        <v>16937</v>
      </c>
      <c r="BH6" s="7">
        <v>14544</v>
      </c>
      <c r="BI6" s="7">
        <v>12334</v>
      </c>
      <c r="BJ6" s="7"/>
      <c r="BK6" s="7">
        <v>8285</v>
      </c>
      <c r="BL6" s="7">
        <v>0</v>
      </c>
      <c r="BM6" s="7">
        <v>0</v>
      </c>
      <c r="BN6" s="7">
        <v>10125</v>
      </c>
      <c r="BO6" s="7">
        <v>26693</v>
      </c>
      <c r="BP6" s="7">
        <v>42525</v>
      </c>
      <c r="BQ6" s="7"/>
      <c r="BR6" s="8">
        <f t="shared" si="28"/>
        <v>154731</v>
      </c>
      <c r="BS6" s="7"/>
      <c r="BT6" s="13">
        <f t="shared" si="29"/>
        <v>26693</v>
      </c>
      <c r="BX6" s="13"/>
    </row>
    <row r="7" spans="1:76" x14ac:dyDescent="0.3">
      <c r="A7" s="1">
        <f t="shared" si="30"/>
        <v>3505</v>
      </c>
      <c r="B7" s="1" t="s">
        <v>20</v>
      </c>
      <c r="C7" s="7">
        <v>7.8003999999999998</v>
      </c>
      <c r="D7" s="7">
        <v>7.8003999999999998</v>
      </c>
      <c r="E7" s="7">
        <v>2400</v>
      </c>
      <c r="F7" s="7">
        <v>2630</v>
      </c>
      <c r="G7" s="7">
        <v>2480</v>
      </c>
      <c r="H7" s="7">
        <v>2250</v>
      </c>
      <c r="I7" s="7">
        <v>2050</v>
      </c>
      <c r="J7" s="7">
        <v>500</v>
      </c>
      <c r="K7" s="7">
        <v>0</v>
      </c>
      <c r="L7" s="7">
        <v>0</v>
      </c>
      <c r="M7" s="7">
        <v>1950</v>
      </c>
      <c r="N7" s="7">
        <v>2700</v>
      </c>
      <c r="O7" s="7">
        <v>2930</v>
      </c>
      <c r="P7" s="7">
        <v>3230</v>
      </c>
      <c r="Q7" s="8">
        <f t="shared" si="0"/>
        <v>23120</v>
      </c>
      <c r="R7" s="9">
        <f t="shared" si="1"/>
        <v>22090.73</v>
      </c>
      <c r="S7" s="9">
        <f t="shared" si="2"/>
        <v>24207.759999999998</v>
      </c>
      <c r="T7" s="9">
        <f t="shared" si="3"/>
        <v>22827.09</v>
      </c>
      <c r="U7" s="9">
        <f t="shared" si="4"/>
        <v>20710.060000000001</v>
      </c>
      <c r="V7" s="9">
        <f t="shared" si="5"/>
        <v>18869.169999999998</v>
      </c>
      <c r="W7" s="9">
        <f t="shared" si="6"/>
        <v>4602.24</v>
      </c>
      <c r="X7" s="9">
        <f t="shared" si="7"/>
        <v>0</v>
      </c>
      <c r="Y7" s="9">
        <f t="shared" si="8"/>
        <v>0</v>
      </c>
      <c r="Z7" s="9">
        <f t="shared" si="9"/>
        <v>17948.72</v>
      </c>
      <c r="AA7" s="9">
        <f t="shared" si="10"/>
        <v>24852.07</v>
      </c>
      <c r="AB7" s="9">
        <f t="shared" si="11"/>
        <v>26969.1</v>
      </c>
      <c r="AC7" s="9">
        <f t="shared" si="12"/>
        <v>29730.44</v>
      </c>
      <c r="AD7" s="8">
        <f t="shared" si="13"/>
        <v>212807.38000000003</v>
      </c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8">
        <f t="shared" si="14"/>
        <v>0</v>
      </c>
      <c r="AS7" s="9">
        <f t="shared" si="15"/>
        <v>0</v>
      </c>
      <c r="AT7" s="9">
        <f t="shared" si="16"/>
        <v>0</v>
      </c>
      <c r="AU7" s="9">
        <f t="shared" si="17"/>
        <v>0</v>
      </c>
      <c r="AV7" s="9">
        <f t="shared" si="18"/>
        <v>0</v>
      </c>
      <c r="AW7" s="9">
        <f t="shared" si="19"/>
        <v>0</v>
      </c>
      <c r="AX7" s="9">
        <f t="shared" si="20"/>
        <v>0</v>
      </c>
      <c r="AY7" s="9">
        <f t="shared" si="21"/>
        <v>0</v>
      </c>
      <c r="AZ7" s="9">
        <f t="shared" si="22"/>
        <v>0</v>
      </c>
      <c r="BA7" s="9">
        <f t="shared" si="23"/>
        <v>0</v>
      </c>
      <c r="BB7" s="9">
        <f t="shared" si="24"/>
        <v>0</v>
      </c>
      <c r="BC7" s="9">
        <f t="shared" si="25"/>
        <v>0</v>
      </c>
      <c r="BD7" s="9">
        <f t="shared" si="26"/>
        <v>0</v>
      </c>
      <c r="BE7" s="8">
        <f t="shared" si="27"/>
        <v>0</v>
      </c>
      <c r="BF7" s="7">
        <v>22091</v>
      </c>
      <c r="BG7" s="7">
        <v>24208</v>
      </c>
      <c r="BH7" s="7">
        <v>22828</v>
      </c>
      <c r="BI7" s="7">
        <v>20711</v>
      </c>
      <c r="BJ7" s="7"/>
      <c r="BK7" s="7">
        <v>4603</v>
      </c>
      <c r="BL7" s="7">
        <v>0</v>
      </c>
      <c r="BM7" s="7">
        <v>0</v>
      </c>
      <c r="BN7" s="7">
        <v>17949</v>
      </c>
      <c r="BO7" s="7">
        <v>43723</v>
      </c>
      <c r="BP7" s="7">
        <v>56700</v>
      </c>
      <c r="BQ7" s="7"/>
      <c r="BR7" s="8">
        <f t="shared" si="28"/>
        <v>212813</v>
      </c>
      <c r="BS7" s="7"/>
      <c r="BT7" s="13">
        <f t="shared" si="29"/>
        <v>43723</v>
      </c>
      <c r="BX7" s="13"/>
    </row>
    <row r="8" spans="1:76" x14ac:dyDescent="0.3">
      <c r="A8" s="1">
        <f t="shared" si="30"/>
        <v>3506</v>
      </c>
      <c r="B8" s="1" t="s">
        <v>21</v>
      </c>
      <c r="C8" s="7">
        <v>7.8003999999999998</v>
      </c>
      <c r="D8" s="7">
        <v>7.8003999999999998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>
        <f t="shared" si="0"/>
        <v>0</v>
      </c>
      <c r="R8" s="9">
        <f t="shared" si="1"/>
        <v>0</v>
      </c>
      <c r="S8" s="9">
        <f t="shared" si="2"/>
        <v>0</v>
      </c>
      <c r="T8" s="9">
        <f t="shared" si="3"/>
        <v>0</v>
      </c>
      <c r="U8" s="9">
        <f t="shared" si="4"/>
        <v>0</v>
      </c>
      <c r="V8" s="9">
        <f t="shared" si="5"/>
        <v>0</v>
      </c>
      <c r="W8" s="9">
        <f t="shared" si="6"/>
        <v>0</v>
      </c>
      <c r="X8" s="9">
        <f t="shared" si="7"/>
        <v>0</v>
      </c>
      <c r="Y8" s="9">
        <f t="shared" si="8"/>
        <v>0</v>
      </c>
      <c r="Z8" s="9">
        <f t="shared" si="9"/>
        <v>0</v>
      </c>
      <c r="AA8" s="9">
        <f t="shared" si="10"/>
        <v>0</v>
      </c>
      <c r="AB8" s="9">
        <f t="shared" si="11"/>
        <v>0</v>
      </c>
      <c r="AC8" s="9">
        <f t="shared" si="12"/>
        <v>0</v>
      </c>
      <c r="AD8" s="8">
        <f t="shared" si="13"/>
        <v>0</v>
      </c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8">
        <f t="shared" si="14"/>
        <v>0</v>
      </c>
      <c r="AS8" s="9">
        <f t="shared" si="15"/>
        <v>0</v>
      </c>
      <c r="AT8" s="9">
        <f t="shared" si="16"/>
        <v>0</v>
      </c>
      <c r="AU8" s="9">
        <f t="shared" si="17"/>
        <v>0</v>
      </c>
      <c r="AV8" s="9">
        <f t="shared" si="18"/>
        <v>0</v>
      </c>
      <c r="AW8" s="9">
        <f t="shared" si="19"/>
        <v>0</v>
      </c>
      <c r="AX8" s="9">
        <f t="shared" si="20"/>
        <v>0</v>
      </c>
      <c r="AY8" s="9">
        <f t="shared" si="21"/>
        <v>0</v>
      </c>
      <c r="AZ8" s="9">
        <f t="shared" si="22"/>
        <v>0</v>
      </c>
      <c r="BA8" s="9">
        <f t="shared" si="23"/>
        <v>0</v>
      </c>
      <c r="BB8" s="9">
        <f t="shared" si="24"/>
        <v>0</v>
      </c>
      <c r="BC8" s="9">
        <f t="shared" si="25"/>
        <v>0</v>
      </c>
      <c r="BD8" s="9">
        <f t="shared" si="26"/>
        <v>0</v>
      </c>
      <c r="BE8" s="8">
        <f t="shared" si="27"/>
        <v>0</v>
      </c>
      <c r="BF8" s="7">
        <v>44028</v>
      </c>
      <c r="BG8" s="7">
        <v>42223</v>
      </c>
      <c r="BH8" s="7">
        <v>36810</v>
      </c>
      <c r="BI8" s="7">
        <v>31036</v>
      </c>
      <c r="BJ8" s="7"/>
      <c r="BK8" s="7">
        <v>17684</v>
      </c>
      <c r="BL8" s="7">
        <v>4331</v>
      </c>
      <c r="BM8" s="7">
        <v>8301</v>
      </c>
      <c r="BN8" s="7">
        <v>28871</v>
      </c>
      <c r="BO8" s="7">
        <v>59907</v>
      </c>
      <c r="BP8" s="7">
        <v>87696</v>
      </c>
      <c r="BQ8" s="7"/>
      <c r="BR8" s="8">
        <f t="shared" si="28"/>
        <v>360887</v>
      </c>
      <c r="BS8" s="7"/>
      <c r="BT8" s="13">
        <f t="shared" si="29"/>
        <v>59907</v>
      </c>
      <c r="BX8" s="13"/>
    </row>
    <row r="9" spans="1:76" x14ac:dyDescent="0.3">
      <c r="A9" s="1">
        <f t="shared" si="30"/>
        <v>3507</v>
      </c>
      <c r="B9" s="1" t="s">
        <v>22</v>
      </c>
      <c r="C9" s="7">
        <v>7.8003999999999998</v>
      </c>
      <c r="D9" s="7">
        <v>7.8003999999999998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>
        <f t="shared" si="0"/>
        <v>0</v>
      </c>
      <c r="R9" s="9">
        <f t="shared" si="1"/>
        <v>0</v>
      </c>
      <c r="S9" s="9">
        <f t="shared" si="2"/>
        <v>0</v>
      </c>
      <c r="T9" s="9">
        <f t="shared" si="3"/>
        <v>0</v>
      </c>
      <c r="U9" s="9">
        <f t="shared" si="4"/>
        <v>0</v>
      </c>
      <c r="V9" s="9">
        <f t="shared" si="5"/>
        <v>0</v>
      </c>
      <c r="W9" s="9">
        <f t="shared" si="6"/>
        <v>0</v>
      </c>
      <c r="X9" s="9">
        <f t="shared" si="7"/>
        <v>0</v>
      </c>
      <c r="Y9" s="9">
        <f t="shared" si="8"/>
        <v>0</v>
      </c>
      <c r="Z9" s="9">
        <f t="shared" si="9"/>
        <v>0</v>
      </c>
      <c r="AA9" s="9">
        <f t="shared" si="10"/>
        <v>0</v>
      </c>
      <c r="AB9" s="9">
        <f t="shared" si="11"/>
        <v>0</v>
      </c>
      <c r="AC9" s="9">
        <f t="shared" si="12"/>
        <v>0</v>
      </c>
      <c r="AD9" s="8">
        <f t="shared" si="13"/>
        <v>0</v>
      </c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8">
        <f t="shared" si="14"/>
        <v>0</v>
      </c>
      <c r="AS9" s="9">
        <f t="shared" si="15"/>
        <v>0</v>
      </c>
      <c r="AT9" s="9">
        <f t="shared" si="16"/>
        <v>0</v>
      </c>
      <c r="AU9" s="9">
        <f t="shared" si="17"/>
        <v>0</v>
      </c>
      <c r="AV9" s="9">
        <f t="shared" si="18"/>
        <v>0</v>
      </c>
      <c r="AW9" s="9">
        <f t="shared" si="19"/>
        <v>0</v>
      </c>
      <c r="AX9" s="9">
        <f t="shared" si="20"/>
        <v>0</v>
      </c>
      <c r="AY9" s="9">
        <f t="shared" si="21"/>
        <v>0</v>
      </c>
      <c r="AZ9" s="9">
        <f t="shared" si="22"/>
        <v>0</v>
      </c>
      <c r="BA9" s="9">
        <f t="shared" si="23"/>
        <v>0</v>
      </c>
      <c r="BB9" s="9">
        <f t="shared" si="24"/>
        <v>0</v>
      </c>
      <c r="BC9" s="9">
        <f t="shared" si="25"/>
        <v>0</v>
      </c>
      <c r="BD9" s="9">
        <f t="shared" si="26"/>
        <v>0</v>
      </c>
      <c r="BE9" s="8">
        <f t="shared" si="27"/>
        <v>0</v>
      </c>
      <c r="BF9" s="7">
        <v>3460</v>
      </c>
      <c r="BG9" s="7">
        <v>3319</v>
      </c>
      <c r="BH9" s="7">
        <v>2893</v>
      </c>
      <c r="BI9" s="7">
        <v>2439</v>
      </c>
      <c r="BJ9" s="7"/>
      <c r="BK9" s="7">
        <v>1390</v>
      </c>
      <c r="BL9" s="7">
        <v>340</v>
      </c>
      <c r="BM9" s="7">
        <v>652</v>
      </c>
      <c r="BN9" s="7">
        <v>2269</v>
      </c>
      <c r="BO9" s="7">
        <v>4709</v>
      </c>
      <c r="BP9" s="7">
        <v>6892</v>
      </c>
      <c r="BQ9" s="7"/>
      <c r="BR9" s="8">
        <f t="shared" si="28"/>
        <v>28363</v>
      </c>
      <c r="BS9" s="7"/>
      <c r="BT9" s="13">
        <f t="shared" si="29"/>
        <v>4709</v>
      </c>
      <c r="BX9" s="13"/>
    </row>
    <row r="10" spans="1:76" x14ac:dyDescent="0.3">
      <c r="A10" s="1">
        <f t="shared" si="30"/>
        <v>3508</v>
      </c>
      <c r="B10" s="1" t="s">
        <v>23</v>
      </c>
      <c r="C10" s="7">
        <v>7.8003999999999998</v>
      </c>
      <c r="D10" s="7">
        <v>7.8003999999999998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>
        <f t="shared" si="0"/>
        <v>0</v>
      </c>
      <c r="R10" s="9">
        <f t="shared" si="1"/>
        <v>0</v>
      </c>
      <c r="S10" s="9">
        <f t="shared" si="2"/>
        <v>0</v>
      </c>
      <c r="T10" s="9">
        <f t="shared" si="3"/>
        <v>0</v>
      </c>
      <c r="U10" s="9">
        <f t="shared" si="4"/>
        <v>0</v>
      </c>
      <c r="V10" s="9">
        <f t="shared" si="5"/>
        <v>0</v>
      </c>
      <c r="W10" s="9">
        <f t="shared" si="6"/>
        <v>0</v>
      </c>
      <c r="X10" s="9">
        <f t="shared" si="7"/>
        <v>0</v>
      </c>
      <c r="Y10" s="9">
        <f t="shared" si="8"/>
        <v>0</v>
      </c>
      <c r="Z10" s="9">
        <f t="shared" si="9"/>
        <v>0</v>
      </c>
      <c r="AA10" s="9">
        <f t="shared" si="10"/>
        <v>0</v>
      </c>
      <c r="AB10" s="9">
        <f t="shared" si="11"/>
        <v>0</v>
      </c>
      <c r="AC10" s="9">
        <f t="shared" si="12"/>
        <v>0</v>
      </c>
      <c r="AD10" s="8">
        <f t="shared" si="13"/>
        <v>0</v>
      </c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8">
        <f t="shared" si="14"/>
        <v>0</v>
      </c>
      <c r="AS10" s="9">
        <f t="shared" si="15"/>
        <v>0</v>
      </c>
      <c r="AT10" s="9">
        <f t="shared" si="16"/>
        <v>0</v>
      </c>
      <c r="AU10" s="9">
        <f t="shared" si="17"/>
        <v>0</v>
      </c>
      <c r="AV10" s="9">
        <f t="shared" si="18"/>
        <v>0</v>
      </c>
      <c r="AW10" s="9">
        <f t="shared" si="19"/>
        <v>0</v>
      </c>
      <c r="AX10" s="9">
        <f t="shared" si="20"/>
        <v>0</v>
      </c>
      <c r="AY10" s="9">
        <f t="shared" si="21"/>
        <v>0</v>
      </c>
      <c r="AZ10" s="9">
        <f t="shared" si="22"/>
        <v>0</v>
      </c>
      <c r="BA10" s="9">
        <f t="shared" si="23"/>
        <v>0</v>
      </c>
      <c r="BB10" s="9">
        <f t="shared" si="24"/>
        <v>0</v>
      </c>
      <c r="BC10" s="9">
        <f t="shared" si="25"/>
        <v>0</v>
      </c>
      <c r="BD10" s="9">
        <f t="shared" si="26"/>
        <v>0</v>
      </c>
      <c r="BE10" s="8">
        <f t="shared" si="27"/>
        <v>0</v>
      </c>
      <c r="BF10" s="7">
        <v>61277</v>
      </c>
      <c r="BG10" s="7">
        <v>58765</v>
      </c>
      <c r="BH10" s="7">
        <v>51231</v>
      </c>
      <c r="BI10" s="7">
        <v>43195</v>
      </c>
      <c r="BJ10" s="7"/>
      <c r="BK10" s="7">
        <v>24611</v>
      </c>
      <c r="BL10" s="7">
        <v>6027</v>
      </c>
      <c r="BM10" s="7">
        <v>11552</v>
      </c>
      <c r="BN10" s="7">
        <v>40181</v>
      </c>
      <c r="BO10" s="7">
        <v>83376</v>
      </c>
      <c r="BP10" s="7">
        <v>122050</v>
      </c>
      <c r="BQ10" s="7"/>
      <c r="BR10" s="8">
        <f t="shared" si="28"/>
        <v>502265</v>
      </c>
      <c r="BS10" s="7"/>
      <c r="BT10" s="13">
        <f t="shared" si="29"/>
        <v>83376</v>
      </c>
      <c r="BX10" s="13"/>
    </row>
    <row r="11" spans="1:76" x14ac:dyDescent="0.3">
      <c r="A11" s="1">
        <f t="shared" si="30"/>
        <v>3509</v>
      </c>
      <c r="B11" s="1" t="s">
        <v>24</v>
      </c>
      <c r="C11" s="7">
        <v>7.8003999999999998</v>
      </c>
      <c r="D11" s="7">
        <v>7.8003999999999998</v>
      </c>
      <c r="E11" s="7">
        <v>583</v>
      </c>
      <c r="F11" s="7">
        <v>625</v>
      </c>
      <c r="G11" s="7">
        <v>337</v>
      </c>
      <c r="H11" s="7">
        <v>549</v>
      </c>
      <c r="I11" s="7">
        <v>571</v>
      </c>
      <c r="J11" s="7">
        <v>517</v>
      </c>
      <c r="K11" s="7"/>
      <c r="L11" s="7">
        <v>517</v>
      </c>
      <c r="M11" s="7">
        <v>413</v>
      </c>
      <c r="N11" s="7">
        <v>480</v>
      </c>
      <c r="O11" s="7">
        <v>628</v>
      </c>
      <c r="P11" s="7">
        <v>676</v>
      </c>
      <c r="Q11" s="8">
        <f t="shared" si="0"/>
        <v>5896</v>
      </c>
      <c r="R11" s="9">
        <f t="shared" si="1"/>
        <v>5366.21</v>
      </c>
      <c r="S11" s="9">
        <f t="shared" si="2"/>
        <v>5752.8</v>
      </c>
      <c r="T11" s="9">
        <f t="shared" si="3"/>
        <v>3101.91</v>
      </c>
      <c r="U11" s="9">
        <f t="shared" si="4"/>
        <v>5053.26</v>
      </c>
      <c r="V11" s="9">
        <f t="shared" si="5"/>
        <v>5255.75</v>
      </c>
      <c r="W11" s="9">
        <f t="shared" si="6"/>
        <v>4758.71</v>
      </c>
      <c r="X11" s="9">
        <f t="shared" si="7"/>
        <v>0</v>
      </c>
      <c r="Y11" s="9">
        <f t="shared" si="8"/>
        <v>4758.71</v>
      </c>
      <c r="Z11" s="9">
        <f t="shared" si="9"/>
        <v>3801.45</v>
      </c>
      <c r="AA11" s="9">
        <f t="shared" si="10"/>
        <v>4418.1499999999996</v>
      </c>
      <c r="AB11" s="9">
        <f t="shared" si="11"/>
        <v>5780.41</v>
      </c>
      <c r="AC11" s="9">
        <f t="shared" si="12"/>
        <v>6222.22</v>
      </c>
      <c r="AD11" s="8">
        <f t="shared" si="13"/>
        <v>54269.58</v>
      </c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8">
        <f t="shared" si="14"/>
        <v>0</v>
      </c>
      <c r="AS11" s="9">
        <f t="shared" si="15"/>
        <v>0</v>
      </c>
      <c r="AT11" s="9">
        <f t="shared" si="16"/>
        <v>0</v>
      </c>
      <c r="AU11" s="9">
        <f t="shared" si="17"/>
        <v>0</v>
      </c>
      <c r="AV11" s="9">
        <f t="shared" si="18"/>
        <v>0</v>
      </c>
      <c r="AW11" s="9">
        <f t="shared" si="19"/>
        <v>0</v>
      </c>
      <c r="AX11" s="9">
        <f t="shared" si="20"/>
        <v>0</v>
      </c>
      <c r="AY11" s="9">
        <f t="shared" si="21"/>
        <v>0</v>
      </c>
      <c r="AZ11" s="9">
        <f t="shared" si="22"/>
        <v>0</v>
      </c>
      <c r="BA11" s="9">
        <f t="shared" si="23"/>
        <v>0</v>
      </c>
      <c r="BB11" s="9">
        <f t="shared" si="24"/>
        <v>0</v>
      </c>
      <c r="BC11" s="9">
        <f t="shared" si="25"/>
        <v>0</v>
      </c>
      <c r="BD11" s="9">
        <f t="shared" si="26"/>
        <v>0</v>
      </c>
      <c r="BE11" s="8">
        <f t="shared" si="27"/>
        <v>0</v>
      </c>
      <c r="BF11" s="7">
        <v>5367</v>
      </c>
      <c r="BG11" s="7">
        <v>5753</v>
      </c>
      <c r="BH11" s="7">
        <v>3102</v>
      </c>
      <c r="BI11" s="7">
        <v>5054</v>
      </c>
      <c r="BJ11" s="7"/>
      <c r="BK11" s="7">
        <v>4759</v>
      </c>
      <c r="BL11" s="7">
        <v>0</v>
      </c>
      <c r="BM11" s="7">
        <v>4759</v>
      </c>
      <c r="BN11" s="7">
        <v>3802</v>
      </c>
      <c r="BO11" s="7">
        <v>9675</v>
      </c>
      <c r="BP11" s="7">
        <v>12003</v>
      </c>
      <c r="BQ11" s="7"/>
      <c r="BR11" s="8">
        <f t="shared" si="28"/>
        <v>54274</v>
      </c>
      <c r="BS11" s="7"/>
      <c r="BT11" s="13">
        <f t="shared" si="29"/>
        <v>9675</v>
      </c>
      <c r="BX11" s="13"/>
    </row>
    <row r="12" spans="1:76" x14ac:dyDescent="0.3">
      <c r="A12" s="1">
        <f t="shared" si="30"/>
        <v>3510</v>
      </c>
      <c r="B12" s="1" t="s">
        <v>26</v>
      </c>
      <c r="C12" s="7">
        <v>7.8003999999999998</v>
      </c>
      <c r="D12" s="7">
        <v>7.8003999999999998</v>
      </c>
      <c r="E12" s="7">
        <v>6706</v>
      </c>
      <c r="F12" s="7">
        <v>8234</v>
      </c>
      <c r="G12" s="7">
        <v>4093</v>
      </c>
      <c r="H12" s="7">
        <v>3623</v>
      </c>
      <c r="I12" s="7">
        <v>3655</v>
      </c>
      <c r="J12" s="7"/>
      <c r="K12" s="7"/>
      <c r="L12" s="7"/>
      <c r="M12" s="7">
        <v>6111</v>
      </c>
      <c r="N12" s="7">
        <v>5346</v>
      </c>
      <c r="O12" s="7">
        <v>6905</v>
      </c>
      <c r="P12" s="7">
        <v>6905</v>
      </c>
      <c r="Q12" s="8">
        <f t="shared" si="0"/>
        <v>51578</v>
      </c>
      <c r="R12" s="9">
        <f t="shared" si="1"/>
        <v>61725.19</v>
      </c>
      <c r="S12" s="9">
        <f t="shared" si="2"/>
        <v>75789.62</v>
      </c>
      <c r="T12" s="9">
        <f t="shared" si="3"/>
        <v>37673.9</v>
      </c>
      <c r="U12" s="9">
        <f t="shared" si="4"/>
        <v>33347.800000000003</v>
      </c>
      <c r="V12" s="9">
        <f t="shared" si="5"/>
        <v>33642.35</v>
      </c>
      <c r="W12" s="9">
        <f t="shared" si="6"/>
        <v>0</v>
      </c>
      <c r="X12" s="9">
        <f t="shared" si="7"/>
        <v>0</v>
      </c>
      <c r="Y12" s="9">
        <f t="shared" si="8"/>
        <v>0</v>
      </c>
      <c r="Z12" s="9">
        <f t="shared" si="9"/>
        <v>56248.53</v>
      </c>
      <c r="AA12" s="9">
        <f t="shared" si="10"/>
        <v>49207.11</v>
      </c>
      <c r="AB12" s="9">
        <f t="shared" si="11"/>
        <v>63556.88</v>
      </c>
      <c r="AC12" s="9">
        <f t="shared" si="12"/>
        <v>63556.88</v>
      </c>
      <c r="AD12" s="8">
        <f t="shared" si="13"/>
        <v>474748.26</v>
      </c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8">
        <f t="shared" si="14"/>
        <v>0</v>
      </c>
      <c r="AS12" s="9">
        <f t="shared" si="15"/>
        <v>0</v>
      </c>
      <c r="AT12" s="9">
        <f t="shared" si="16"/>
        <v>0</v>
      </c>
      <c r="AU12" s="9">
        <f t="shared" si="17"/>
        <v>0</v>
      </c>
      <c r="AV12" s="9">
        <f t="shared" si="18"/>
        <v>0</v>
      </c>
      <c r="AW12" s="9">
        <f t="shared" si="19"/>
        <v>0</v>
      </c>
      <c r="AX12" s="9">
        <f t="shared" si="20"/>
        <v>0</v>
      </c>
      <c r="AY12" s="9">
        <f t="shared" si="21"/>
        <v>0</v>
      </c>
      <c r="AZ12" s="9">
        <f t="shared" si="22"/>
        <v>0</v>
      </c>
      <c r="BA12" s="9">
        <f t="shared" si="23"/>
        <v>0</v>
      </c>
      <c r="BB12" s="9">
        <f t="shared" si="24"/>
        <v>0</v>
      </c>
      <c r="BC12" s="9">
        <f t="shared" si="25"/>
        <v>0</v>
      </c>
      <c r="BD12" s="9">
        <f t="shared" si="26"/>
        <v>0</v>
      </c>
      <c r="BE12" s="8">
        <f t="shared" si="27"/>
        <v>0</v>
      </c>
      <c r="BF12" s="7">
        <v>61726</v>
      </c>
      <c r="BG12" s="7">
        <v>75790</v>
      </c>
      <c r="BH12" s="7">
        <v>37674</v>
      </c>
      <c r="BI12" s="7">
        <v>33348</v>
      </c>
      <c r="BJ12" s="7"/>
      <c r="BK12" s="7">
        <v>0</v>
      </c>
      <c r="BL12" s="7">
        <v>0</v>
      </c>
      <c r="BM12" s="7">
        <v>0</v>
      </c>
      <c r="BN12" s="7">
        <v>56249</v>
      </c>
      <c r="BO12" s="7">
        <v>82851</v>
      </c>
      <c r="BP12" s="7">
        <v>127114</v>
      </c>
      <c r="BQ12" s="7"/>
      <c r="BR12" s="8">
        <f t="shared" si="28"/>
        <v>474752</v>
      </c>
      <c r="BS12" s="7"/>
      <c r="BT12" s="13">
        <f t="shared" si="29"/>
        <v>82851</v>
      </c>
      <c r="BX12" s="13"/>
    </row>
    <row r="13" spans="1:76" x14ac:dyDescent="0.3">
      <c r="A13" s="1">
        <f t="shared" si="30"/>
        <v>3511</v>
      </c>
      <c r="B13" s="1" t="s">
        <v>28</v>
      </c>
      <c r="C13" s="7">
        <v>7.8003999999999998</v>
      </c>
      <c r="D13" s="7">
        <v>7.8003999999999998</v>
      </c>
      <c r="E13" s="7">
        <v>7000</v>
      </c>
      <c r="F13" s="7">
        <v>7000</v>
      </c>
      <c r="G13" s="7">
        <v>7000</v>
      </c>
      <c r="H13" s="7">
        <v>4000</v>
      </c>
      <c r="I13" s="7">
        <v>4000</v>
      </c>
      <c r="J13" s="7"/>
      <c r="K13" s="7"/>
      <c r="L13" s="7">
        <v>1500</v>
      </c>
      <c r="M13" s="7">
        <v>1500</v>
      </c>
      <c r="N13" s="7">
        <v>4500</v>
      </c>
      <c r="O13" s="7">
        <v>6500</v>
      </c>
      <c r="P13" s="7">
        <v>7000</v>
      </c>
      <c r="Q13" s="8">
        <f t="shared" si="0"/>
        <v>50000</v>
      </c>
      <c r="R13" s="9">
        <f t="shared" si="1"/>
        <v>64431.3</v>
      </c>
      <c r="S13" s="9">
        <f t="shared" si="2"/>
        <v>64431.3</v>
      </c>
      <c r="T13" s="9">
        <f t="shared" si="3"/>
        <v>64431.3</v>
      </c>
      <c r="U13" s="9">
        <f t="shared" si="4"/>
        <v>36817.89</v>
      </c>
      <c r="V13" s="9">
        <f t="shared" si="5"/>
        <v>36817.89</v>
      </c>
      <c r="W13" s="9">
        <f t="shared" si="6"/>
        <v>0</v>
      </c>
      <c r="X13" s="9">
        <f t="shared" si="7"/>
        <v>0</v>
      </c>
      <c r="Y13" s="9">
        <f t="shared" si="8"/>
        <v>13806.71</v>
      </c>
      <c r="Z13" s="9">
        <f t="shared" si="9"/>
        <v>13806.71</v>
      </c>
      <c r="AA13" s="9">
        <f t="shared" si="10"/>
        <v>41420.120000000003</v>
      </c>
      <c r="AB13" s="9">
        <f t="shared" si="11"/>
        <v>59829.07</v>
      </c>
      <c r="AC13" s="9">
        <f t="shared" si="12"/>
        <v>64431.3</v>
      </c>
      <c r="AD13" s="8">
        <f t="shared" si="13"/>
        <v>460223.59000000008</v>
      </c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8">
        <f t="shared" si="14"/>
        <v>0</v>
      </c>
      <c r="AS13" s="9">
        <f t="shared" si="15"/>
        <v>0</v>
      </c>
      <c r="AT13" s="9">
        <f t="shared" si="16"/>
        <v>0</v>
      </c>
      <c r="AU13" s="9">
        <f t="shared" si="17"/>
        <v>0</v>
      </c>
      <c r="AV13" s="9">
        <f t="shared" si="18"/>
        <v>0</v>
      </c>
      <c r="AW13" s="9">
        <f t="shared" si="19"/>
        <v>0</v>
      </c>
      <c r="AX13" s="9">
        <f t="shared" si="20"/>
        <v>0</v>
      </c>
      <c r="AY13" s="9">
        <f t="shared" si="21"/>
        <v>0</v>
      </c>
      <c r="AZ13" s="9">
        <f t="shared" si="22"/>
        <v>0</v>
      </c>
      <c r="BA13" s="9">
        <f t="shared" si="23"/>
        <v>0</v>
      </c>
      <c r="BB13" s="9">
        <f t="shared" si="24"/>
        <v>0</v>
      </c>
      <c r="BC13" s="9">
        <f t="shared" si="25"/>
        <v>0</v>
      </c>
      <c r="BD13" s="9">
        <f t="shared" si="26"/>
        <v>0</v>
      </c>
      <c r="BE13" s="8">
        <f t="shared" si="27"/>
        <v>0</v>
      </c>
      <c r="BF13" s="7">
        <v>64432</v>
      </c>
      <c r="BG13" s="7">
        <v>64432</v>
      </c>
      <c r="BH13" s="7">
        <v>64432</v>
      </c>
      <c r="BI13" s="7">
        <v>36818</v>
      </c>
      <c r="BJ13" s="7"/>
      <c r="BK13" s="7">
        <v>0</v>
      </c>
      <c r="BL13" s="7">
        <v>0</v>
      </c>
      <c r="BM13" s="7">
        <v>13807</v>
      </c>
      <c r="BN13" s="7">
        <v>13807</v>
      </c>
      <c r="BO13" s="7">
        <v>78239</v>
      </c>
      <c r="BP13" s="7">
        <v>124261</v>
      </c>
      <c r="BQ13" s="7"/>
      <c r="BR13" s="8">
        <f t="shared" si="28"/>
        <v>460228</v>
      </c>
      <c r="BS13" s="7"/>
      <c r="BT13" s="13">
        <f t="shared" si="29"/>
        <v>78239</v>
      </c>
      <c r="BX13" s="13"/>
    </row>
    <row r="14" spans="1:76" x14ac:dyDescent="0.3">
      <c r="A14" s="1">
        <f t="shared" si="30"/>
        <v>3512</v>
      </c>
      <c r="B14" s="1" t="s">
        <v>29</v>
      </c>
      <c r="C14" s="7">
        <v>7.8003999999999998</v>
      </c>
      <c r="D14" s="7">
        <v>7.8003999999999998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>
        <f t="shared" si="0"/>
        <v>0</v>
      </c>
      <c r="R14" s="9">
        <f t="shared" si="1"/>
        <v>0</v>
      </c>
      <c r="S14" s="9">
        <f t="shared" si="2"/>
        <v>0</v>
      </c>
      <c r="T14" s="9">
        <f t="shared" si="3"/>
        <v>0</v>
      </c>
      <c r="U14" s="9">
        <f t="shared" si="4"/>
        <v>0</v>
      </c>
      <c r="V14" s="9">
        <f t="shared" si="5"/>
        <v>0</v>
      </c>
      <c r="W14" s="9">
        <f t="shared" si="6"/>
        <v>0</v>
      </c>
      <c r="X14" s="9">
        <f t="shared" si="7"/>
        <v>0</v>
      </c>
      <c r="Y14" s="9">
        <f t="shared" si="8"/>
        <v>0</v>
      </c>
      <c r="Z14" s="9">
        <f t="shared" si="9"/>
        <v>0</v>
      </c>
      <c r="AA14" s="9">
        <f t="shared" si="10"/>
        <v>0</v>
      </c>
      <c r="AB14" s="9">
        <f t="shared" si="11"/>
        <v>0</v>
      </c>
      <c r="AC14" s="9">
        <f t="shared" si="12"/>
        <v>0</v>
      </c>
      <c r="AD14" s="8">
        <f t="shared" si="13"/>
        <v>0</v>
      </c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8">
        <f t="shared" si="14"/>
        <v>0</v>
      </c>
      <c r="AS14" s="9">
        <f t="shared" si="15"/>
        <v>0</v>
      </c>
      <c r="AT14" s="9">
        <f t="shared" si="16"/>
        <v>0</v>
      </c>
      <c r="AU14" s="9">
        <f t="shared" si="17"/>
        <v>0</v>
      </c>
      <c r="AV14" s="9">
        <f t="shared" si="18"/>
        <v>0</v>
      </c>
      <c r="AW14" s="9">
        <f t="shared" si="19"/>
        <v>0</v>
      </c>
      <c r="AX14" s="9">
        <f t="shared" si="20"/>
        <v>0</v>
      </c>
      <c r="AY14" s="9">
        <f t="shared" si="21"/>
        <v>0</v>
      </c>
      <c r="AZ14" s="9">
        <f t="shared" si="22"/>
        <v>0</v>
      </c>
      <c r="BA14" s="9">
        <f t="shared" si="23"/>
        <v>0</v>
      </c>
      <c r="BB14" s="9">
        <f t="shared" si="24"/>
        <v>0</v>
      </c>
      <c r="BC14" s="9">
        <f t="shared" si="25"/>
        <v>0</v>
      </c>
      <c r="BD14" s="9">
        <f t="shared" si="26"/>
        <v>0</v>
      </c>
      <c r="BE14" s="8">
        <f t="shared" si="27"/>
        <v>0</v>
      </c>
      <c r="BF14" s="7">
        <v>25099</v>
      </c>
      <c r="BG14" s="7">
        <v>24070</v>
      </c>
      <c r="BH14" s="7">
        <v>20983</v>
      </c>
      <c r="BI14" s="7">
        <v>17692</v>
      </c>
      <c r="BJ14" s="7"/>
      <c r="BK14" s="7">
        <v>10080</v>
      </c>
      <c r="BL14" s="7">
        <v>2469</v>
      </c>
      <c r="BM14" s="7">
        <v>4731</v>
      </c>
      <c r="BN14" s="7">
        <v>16458</v>
      </c>
      <c r="BO14" s="7">
        <v>34149</v>
      </c>
      <c r="BP14" s="7">
        <v>49989</v>
      </c>
      <c r="BQ14" s="7"/>
      <c r="BR14" s="8">
        <f t="shared" si="28"/>
        <v>205720</v>
      </c>
      <c r="BS14" s="7"/>
      <c r="BT14" s="13">
        <f t="shared" si="29"/>
        <v>34149</v>
      </c>
      <c r="BX14" s="13"/>
    </row>
    <row r="15" spans="1:76" x14ac:dyDescent="0.3">
      <c r="A15" s="1">
        <f t="shared" si="30"/>
        <v>3513</v>
      </c>
      <c r="B15" s="1" t="s">
        <v>30</v>
      </c>
      <c r="C15" s="7">
        <v>7.8003999999999998</v>
      </c>
      <c r="D15" s="7">
        <v>7.8003999999999998</v>
      </c>
      <c r="E15" s="7">
        <v>7169</v>
      </c>
      <c r="F15" s="7">
        <v>6024</v>
      </c>
      <c r="G15" s="7">
        <v>5465</v>
      </c>
      <c r="H15" s="7">
        <v>4684</v>
      </c>
      <c r="I15" s="7">
        <v>4174</v>
      </c>
      <c r="J15" s="7">
        <v>3468</v>
      </c>
      <c r="K15" s="7">
        <v>1548</v>
      </c>
      <c r="L15" s="7">
        <v>608</v>
      </c>
      <c r="M15" s="7">
        <v>2828</v>
      </c>
      <c r="N15" s="7">
        <v>6283</v>
      </c>
      <c r="O15" s="7">
        <v>7776</v>
      </c>
      <c r="P15" s="7">
        <v>7850</v>
      </c>
      <c r="Q15" s="8">
        <f t="shared" si="0"/>
        <v>57877</v>
      </c>
      <c r="R15" s="9">
        <f t="shared" si="1"/>
        <v>65986.86</v>
      </c>
      <c r="S15" s="9">
        <f t="shared" si="2"/>
        <v>55447.74</v>
      </c>
      <c r="T15" s="9">
        <f t="shared" si="3"/>
        <v>50302.44</v>
      </c>
      <c r="U15" s="9">
        <f t="shared" si="4"/>
        <v>43113.75</v>
      </c>
      <c r="V15" s="9">
        <f t="shared" si="5"/>
        <v>38419.47</v>
      </c>
      <c r="W15" s="9">
        <f t="shared" si="6"/>
        <v>31921.11</v>
      </c>
      <c r="X15" s="9">
        <f t="shared" si="7"/>
        <v>14248.52</v>
      </c>
      <c r="Y15" s="9">
        <f t="shared" si="8"/>
        <v>5596.32</v>
      </c>
      <c r="Z15" s="9">
        <f t="shared" si="9"/>
        <v>26030.25</v>
      </c>
      <c r="AA15" s="9">
        <f t="shared" si="10"/>
        <v>57831.7</v>
      </c>
      <c r="AB15" s="9">
        <f t="shared" si="11"/>
        <v>71573.97</v>
      </c>
      <c r="AC15" s="9">
        <f t="shared" si="12"/>
        <v>72255.11</v>
      </c>
      <c r="AD15" s="8">
        <f t="shared" si="13"/>
        <v>532727.24</v>
      </c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8">
        <f t="shared" si="14"/>
        <v>0</v>
      </c>
      <c r="AS15" s="9">
        <f t="shared" si="15"/>
        <v>0</v>
      </c>
      <c r="AT15" s="9">
        <f t="shared" si="16"/>
        <v>0</v>
      </c>
      <c r="AU15" s="9">
        <f t="shared" si="17"/>
        <v>0</v>
      </c>
      <c r="AV15" s="9">
        <f t="shared" si="18"/>
        <v>0</v>
      </c>
      <c r="AW15" s="9">
        <f t="shared" si="19"/>
        <v>0</v>
      </c>
      <c r="AX15" s="9">
        <f t="shared" si="20"/>
        <v>0</v>
      </c>
      <c r="AY15" s="9">
        <f t="shared" si="21"/>
        <v>0</v>
      </c>
      <c r="AZ15" s="9">
        <f t="shared" si="22"/>
        <v>0</v>
      </c>
      <c r="BA15" s="9">
        <f t="shared" si="23"/>
        <v>0</v>
      </c>
      <c r="BB15" s="9">
        <f t="shared" si="24"/>
        <v>0</v>
      </c>
      <c r="BC15" s="9">
        <f t="shared" si="25"/>
        <v>0</v>
      </c>
      <c r="BD15" s="9">
        <f t="shared" si="26"/>
        <v>0</v>
      </c>
      <c r="BE15" s="8">
        <f t="shared" si="27"/>
        <v>0</v>
      </c>
      <c r="BF15" s="7">
        <v>65987</v>
      </c>
      <c r="BG15" s="7">
        <v>55448</v>
      </c>
      <c r="BH15" s="7">
        <v>50303</v>
      </c>
      <c r="BI15" s="7">
        <v>43114</v>
      </c>
      <c r="BJ15" s="7"/>
      <c r="BK15" s="7">
        <v>31922</v>
      </c>
      <c r="BL15" s="7">
        <v>14249</v>
      </c>
      <c r="BM15" s="7">
        <v>5597</v>
      </c>
      <c r="BN15" s="7">
        <v>26031</v>
      </c>
      <c r="BO15" s="7">
        <v>96252</v>
      </c>
      <c r="BP15" s="7">
        <v>143830</v>
      </c>
      <c r="BQ15" s="7"/>
      <c r="BR15" s="8">
        <f t="shared" si="28"/>
        <v>532733</v>
      </c>
      <c r="BS15" s="7"/>
      <c r="BT15" s="13">
        <f t="shared" si="29"/>
        <v>96252</v>
      </c>
      <c r="BX15" s="13"/>
    </row>
    <row r="16" spans="1:76" x14ac:dyDescent="0.3">
      <c r="A16" s="1">
        <f t="shared" si="30"/>
        <v>3514</v>
      </c>
      <c r="B16" s="1" t="s">
        <v>31</v>
      </c>
      <c r="C16" s="7">
        <v>7.8003999999999998</v>
      </c>
      <c r="D16" s="7">
        <v>7.8003999999999998</v>
      </c>
      <c r="E16" s="7">
        <v>2504</v>
      </c>
      <c r="F16" s="7">
        <v>2517</v>
      </c>
      <c r="G16" s="7">
        <v>2004</v>
      </c>
      <c r="H16" s="7">
        <v>1498</v>
      </c>
      <c r="I16" s="7">
        <v>1134</v>
      </c>
      <c r="J16" s="7">
        <v>1061</v>
      </c>
      <c r="K16" s="7">
        <v>0</v>
      </c>
      <c r="L16" s="7">
        <v>0</v>
      </c>
      <c r="M16" s="7">
        <v>1088</v>
      </c>
      <c r="N16" s="7">
        <v>1335</v>
      </c>
      <c r="O16" s="7">
        <v>2035</v>
      </c>
      <c r="P16" s="7">
        <v>1973</v>
      </c>
      <c r="Q16" s="8">
        <f t="shared" si="0"/>
        <v>17149</v>
      </c>
      <c r="R16" s="9">
        <f t="shared" si="1"/>
        <v>23048</v>
      </c>
      <c r="S16" s="9">
        <f t="shared" si="2"/>
        <v>23167.66</v>
      </c>
      <c r="T16" s="9">
        <f t="shared" si="3"/>
        <v>18445.759999999998</v>
      </c>
      <c r="U16" s="9">
        <f t="shared" si="4"/>
        <v>13788.3</v>
      </c>
      <c r="V16" s="9">
        <f t="shared" si="5"/>
        <v>10437.870000000001</v>
      </c>
      <c r="W16" s="9">
        <f t="shared" si="6"/>
        <v>9765.94</v>
      </c>
      <c r="X16" s="9">
        <f t="shared" si="7"/>
        <v>0</v>
      </c>
      <c r="Y16" s="9">
        <f t="shared" si="8"/>
        <v>0</v>
      </c>
      <c r="Z16" s="9">
        <f t="shared" si="9"/>
        <v>10014.469999999999</v>
      </c>
      <c r="AA16" s="9">
        <f t="shared" si="10"/>
        <v>12287.97</v>
      </c>
      <c r="AB16" s="9">
        <f t="shared" si="11"/>
        <v>18731.099999999999</v>
      </c>
      <c r="AC16" s="9">
        <f t="shared" si="12"/>
        <v>18160.419999999998</v>
      </c>
      <c r="AD16" s="8">
        <f t="shared" si="13"/>
        <v>157847.49</v>
      </c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8">
        <f t="shared" si="14"/>
        <v>0</v>
      </c>
      <c r="AS16" s="9">
        <f t="shared" si="15"/>
        <v>0</v>
      </c>
      <c r="AT16" s="9">
        <f t="shared" si="16"/>
        <v>0</v>
      </c>
      <c r="AU16" s="9">
        <f t="shared" si="17"/>
        <v>0</v>
      </c>
      <c r="AV16" s="9">
        <f t="shared" si="18"/>
        <v>0</v>
      </c>
      <c r="AW16" s="9">
        <f t="shared" si="19"/>
        <v>0</v>
      </c>
      <c r="AX16" s="9">
        <f t="shared" si="20"/>
        <v>0</v>
      </c>
      <c r="AY16" s="9">
        <f t="shared" si="21"/>
        <v>0</v>
      </c>
      <c r="AZ16" s="9">
        <f t="shared" si="22"/>
        <v>0</v>
      </c>
      <c r="BA16" s="9">
        <f t="shared" si="23"/>
        <v>0</v>
      </c>
      <c r="BB16" s="9">
        <f t="shared" si="24"/>
        <v>0</v>
      </c>
      <c r="BC16" s="9">
        <f t="shared" si="25"/>
        <v>0</v>
      </c>
      <c r="BD16" s="9">
        <f t="shared" si="26"/>
        <v>0</v>
      </c>
      <c r="BE16" s="8">
        <f t="shared" si="27"/>
        <v>0</v>
      </c>
      <c r="BF16" s="7">
        <v>23048</v>
      </c>
      <c r="BG16" s="7">
        <v>23168</v>
      </c>
      <c r="BH16" s="7">
        <v>18446</v>
      </c>
      <c r="BI16" s="7">
        <v>13789</v>
      </c>
      <c r="BJ16" s="7"/>
      <c r="BK16" s="7">
        <v>9766</v>
      </c>
      <c r="BL16" s="7">
        <v>0</v>
      </c>
      <c r="BM16" s="7">
        <v>0</v>
      </c>
      <c r="BN16" s="7">
        <v>10015</v>
      </c>
      <c r="BO16" s="7">
        <v>22726</v>
      </c>
      <c r="BP16" s="7">
        <v>36892</v>
      </c>
      <c r="BQ16" s="7"/>
      <c r="BR16" s="8">
        <f t="shared" si="28"/>
        <v>157850</v>
      </c>
      <c r="BS16" s="7"/>
      <c r="BT16" s="13">
        <f t="shared" si="29"/>
        <v>22726</v>
      </c>
      <c r="BX16" s="13"/>
    </row>
    <row r="17" spans="1:76" x14ac:dyDescent="0.3">
      <c r="A17" s="1">
        <f t="shared" si="30"/>
        <v>3515</v>
      </c>
      <c r="B17" s="1" t="s">
        <v>32</v>
      </c>
      <c r="C17" s="7">
        <v>7.8003999999999998</v>
      </c>
      <c r="D17" s="7">
        <v>7.8003999999999998</v>
      </c>
      <c r="E17" s="7">
        <v>10485</v>
      </c>
      <c r="F17" s="7">
        <v>9885</v>
      </c>
      <c r="G17" s="7">
        <v>8985</v>
      </c>
      <c r="H17" s="7">
        <v>7266</v>
      </c>
      <c r="I17" s="7">
        <v>6116</v>
      </c>
      <c r="J17" s="7">
        <v>3600</v>
      </c>
      <c r="K17" s="7">
        <v>6350</v>
      </c>
      <c r="L17" s="7">
        <v>7950</v>
      </c>
      <c r="M17" s="7">
        <v>9215</v>
      </c>
      <c r="N17" s="7">
        <v>9816</v>
      </c>
      <c r="O17" s="7">
        <v>9166</v>
      </c>
      <c r="P17" s="7">
        <v>11166</v>
      </c>
      <c r="Q17" s="8">
        <f t="shared" si="0"/>
        <v>100000</v>
      </c>
      <c r="R17" s="9">
        <f t="shared" si="1"/>
        <v>96508.89</v>
      </c>
      <c r="S17" s="9">
        <f t="shared" si="2"/>
        <v>90986.21</v>
      </c>
      <c r="T17" s="9">
        <f t="shared" si="3"/>
        <v>82702.179999999993</v>
      </c>
      <c r="U17" s="9">
        <f t="shared" si="4"/>
        <v>66879.69</v>
      </c>
      <c r="V17" s="9">
        <f t="shared" si="5"/>
        <v>56294.55</v>
      </c>
      <c r="W17" s="9">
        <f t="shared" si="6"/>
        <v>33136.1</v>
      </c>
      <c r="X17" s="9">
        <f t="shared" si="7"/>
        <v>58448.4</v>
      </c>
      <c r="Y17" s="9">
        <f t="shared" si="8"/>
        <v>73175.55</v>
      </c>
      <c r="Z17" s="9">
        <f t="shared" si="9"/>
        <v>84819.21</v>
      </c>
      <c r="AA17" s="9">
        <f t="shared" si="10"/>
        <v>90351.1</v>
      </c>
      <c r="AB17" s="9">
        <f t="shared" si="11"/>
        <v>84368.19</v>
      </c>
      <c r="AC17" s="9">
        <f t="shared" si="12"/>
        <v>102777.13</v>
      </c>
      <c r="AD17" s="8">
        <f t="shared" si="13"/>
        <v>920447.20000000007</v>
      </c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8">
        <f t="shared" si="14"/>
        <v>0</v>
      </c>
      <c r="AS17" s="9">
        <f t="shared" si="15"/>
        <v>0</v>
      </c>
      <c r="AT17" s="9">
        <f t="shared" si="16"/>
        <v>0</v>
      </c>
      <c r="AU17" s="9">
        <f t="shared" si="17"/>
        <v>0</v>
      </c>
      <c r="AV17" s="9">
        <f t="shared" si="18"/>
        <v>0</v>
      </c>
      <c r="AW17" s="9">
        <f t="shared" si="19"/>
        <v>0</v>
      </c>
      <c r="AX17" s="9">
        <f t="shared" si="20"/>
        <v>0</v>
      </c>
      <c r="AY17" s="9">
        <f t="shared" si="21"/>
        <v>0</v>
      </c>
      <c r="AZ17" s="9">
        <f t="shared" si="22"/>
        <v>0</v>
      </c>
      <c r="BA17" s="9">
        <f t="shared" si="23"/>
        <v>0</v>
      </c>
      <c r="BB17" s="9">
        <f t="shared" si="24"/>
        <v>0</v>
      </c>
      <c r="BC17" s="9">
        <f t="shared" si="25"/>
        <v>0</v>
      </c>
      <c r="BD17" s="9">
        <f t="shared" si="26"/>
        <v>0</v>
      </c>
      <c r="BE17" s="8">
        <f t="shared" si="27"/>
        <v>0</v>
      </c>
      <c r="BF17" s="7">
        <v>96509</v>
      </c>
      <c r="BG17" s="7">
        <v>90987</v>
      </c>
      <c r="BH17" s="7">
        <v>82703</v>
      </c>
      <c r="BI17" s="7">
        <v>66880</v>
      </c>
      <c r="BJ17" s="7"/>
      <c r="BK17" s="7">
        <v>33137</v>
      </c>
      <c r="BL17" s="7">
        <v>58449</v>
      </c>
      <c r="BM17" s="7">
        <v>73176</v>
      </c>
      <c r="BN17" s="7">
        <v>84820</v>
      </c>
      <c r="BO17" s="7">
        <v>146647</v>
      </c>
      <c r="BP17" s="7">
        <v>187146</v>
      </c>
      <c r="BQ17" s="7"/>
      <c r="BR17" s="8">
        <f t="shared" si="28"/>
        <v>920454</v>
      </c>
      <c r="BS17" s="7"/>
      <c r="BT17" s="13">
        <f t="shared" si="29"/>
        <v>146647</v>
      </c>
      <c r="BX17" s="13"/>
    </row>
    <row r="18" spans="1:76" x14ac:dyDescent="0.3">
      <c r="A18" s="1">
        <f t="shared" si="30"/>
        <v>3516</v>
      </c>
      <c r="B18" s="1" t="s">
        <v>33</v>
      </c>
      <c r="C18" s="7">
        <v>7.6946599999999998</v>
      </c>
      <c r="D18" s="7">
        <v>7.6946599999999998</v>
      </c>
      <c r="E18" s="7">
        <v>13234</v>
      </c>
      <c r="F18" s="7">
        <v>14931</v>
      </c>
      <c r="G18" s="7">
        <v>9096</v>
      </c>
      <c r="H18" s="7">
        <v>7460</v>
      </c>
      <c r="I18" s="7">
        <v>5968</v>
      </c>
      <c r="J18" s="7">
        <v>1298</v>
      </c>
      <c r="K18" s="7"/>
      <c r="L18" s="7">
        <v>3012</v>
      </c>
      <c r="M18" s="7">
        <v>11830</v>
      </c>
      <c r="N18" s="7">
        <v>91665</v>
      </c>
      <c r="O18" s="7">
        <v>13780</v>
      </c>
      <c r="P18" s="7">
        <v>15924</v>
      </c>
      <c r="Q18" s="8">
        <f t="shared" si="0"/>
        <v>188198</v>
      </c>
      <c r="R18" s="9">
        <f t="shared" si="1"/>
        <v>120160.73</v>
      </c>
      <c r="S18" s="9">
        <f t="shared" si="2"/>
        <v>135568.98000000001</v>
      </c>
      <c r="T18" s="9">
        <f t="shared" si="3"/>
        <v>82588.94</v>
      </c>
      <c r="U18" s="9">
        <f t="shared" si="4"/>
        <v>67734.55</v>
      </c>
      <c r="V18" s="9">
        <f t="shared" si="5"/>
        <v>54187.64</v>
      </c>
      <c r="W18" s="9">
        <f t="shared" si="6"/>
        <v>11785.45</v>
      </c>
      <c r="X18" s="9">
        <f t="shared" si="7"/>
        <v>0</v>
      </c>
      <c r="Y18" s="9">
        <f t="shared" si="8"/>
        <v>27348.05</v>
      </c>
      <c r="Z18" s="9">
        <f t="shared" si="9"/>
        <v>107412.84</v>
      </c>
      <c r="AA18" s="9">
        <f t="shared" si="10"/>
        <v>832290.59</v>
      </c>
      <c r="AB18" s="9">
        <f t="shared" si="11"/>
        <v>125118.25</v>
      </c>
      <c r="AC18" s="9">
        <f t="shared" si="12"/>
        <v>144585.12</v>
      </c>
      <c r="AD18" s="8">
        <f t="shared" si="13"/>
        <v>1708781.1400000001</v>
      </c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8">
        <f t="shared" si="14"/>
        <v>0</v>
      </c>
      <c r="AS18" s="9">
        <f t="shared" si="15"/>
        <v>0</v>
      </c>
      <c r="AT18" s="9">
        <f t="shared" si="16"/>
        <v>0</v>
      </c>
      <c r="AU18" s="9">
        <f t="shared" si="17"/>
        <v>0</v>
      </c>
      <c r="AV18" s="9">
        <f t="shared" si="18"/>
        <v>0</v>
      </c>
      <c r="AW18" s="9">
        <f t="shared" si="19"/>
        <v>0</v>
      </c>
      <c r="AX18" s="9">
        <f t="shared" si="20"/>
        <v>0</v>
      </c>
      <c r="AY18" s="9">
        <f t="shared" si="21"/>
        <v>0</v>
      </c>
      <c r="AZ18" s="9">
        <f t="shared" si="22"/>
        <v>0</v>
      </c>
      <c r="BA18" s="9">
        <f t="shared" si="23"/>
        <v>0</v>
      </c>
      <c r="BB18" s="9">
        <f t="shared" si="24"/>
        <v>0</v>
      </c>
      <c r="BC18" s="9">
        <f t="shared" si="25"/>
        <v>0</v>
      </c>
      <c r="BD18" s="9">
        <f t="shared" si="26"/>
        <v>0</v>
      </c>
      <c r="BE18" s="8">
        <f t="shared" si="27"/>
        <v>0</v>
      </c>
      <c r="BF18" s="7">
        <v>120161</v>
      </c>
      <c r="BG18" s="7">
        <v>135569</v>
      </c>
      <c r="BH18" s="7">
        <v>82589</v>
      </c>
      <c r="BI18" s="7">
        <v>67735</v>
      </c>
      <c r="BJ18" s="7"/>
      <c r="BK18" s="7">
        <v>11786</v>
      </c>
      <c r="BL18" s="7">
        <v>0</v>
      </c>
      <c r="BM18" s="7">
        <v>27349</v>
      </c>
      <c r="BN18" s="7">
        <v>107413</v>
      </c>
      <c r="BO18" s="7">
        <v>886479</v>
      </c>
      <c r="BP18" s="7">
        <v>269704</v>
      </c>
      <c r="BQ18" s="7"/>
      <c r="BR18" s="8">
        <f t="shared" si="28"/>
        <v>1708785</v>
      </c>
      <c r="BS18" s="7"/>
      <c r="BT18" s="13">
        <f t="shared" si="29"/>
        <v>886479</v>
      </c>
      <c r="BX18" s="13"/>
    </row>
    <row r="19" spans="1:76" x14ac:dyDescent="0.3">
      <c r="A19" s="1">
        <f t="shared" si="30"/>
        <v>3517</v>
      </c>
      <c r="B19" s="1" t="s">
        <v>34</v>
      </c>
      <c r="C19" s="7">
        <v>7.8003999999999998</v>
      </c>
      <c r="D19" s="7">
        <v>7.8003999999999998</v>
      </c>
      <c r="E19" s="7">
        <v>6300</v>
      </c>
      <c r="F19" s="7">
        <v>6310</v>
      </c>
      <c r="G19" s="7">
        <v>5310</v>
      </c>
      <c r="H19" s="7">
        <v>4650</v>
      </c>
      <c r="I19" s="7">
        <v>4050</v>
      </c>
      <c r="J19" s="7">
        <v>3000</v>
      </c>
      <c r="K19" s="7">
        <v>3000</v>
      </c>
      <c r="L19" s="7">
        <v>3000</v>
      </c>
      <c r="M19" s="7">
        <v>3600</v>
      </c>
      <c r="N19" s="7">
        <v>5300</v>
      </c>
      <c r="O19" s="7">
        <v>6310</v>
      </c>
      <c r="P19" s="7">
        <v>6310</v>
      </c>
      <c r="Q19" s="8">
        <f t="shared" si="0"/>
        <v>57140</v>
      </c>
      <c r="R19" s="9">
        <f t="shared" si="1"/>
        <v>57988.17</v>
      </c>
      <c r="S19" s="9">
        <f t="shared" si="2"/>
        <v>58080.22</v>
      </c>
      <c r="T19" s="9">
        <f t="shared" si="3"/>
        <v>48875.75</v>
      </c>
      <c r="U19" s="9">
        <f t="shared" si="4"/>
        <v>42800.79</v>
      </c>
      <c r="V19" s="9">
        <f t="shared" si="5"/>
        <v>37278.11</v>
      </c>
      <c r="W19" s="9">
        <f t="shared" si="6"/>
        <v>27613.42</v>
      </c>
      <c r="X19" s="9">
        <f t="shared" si="7"/>
        <v>27613.42</v>
      </c>
      <c r="Y19" s="9">
        <f t="shared" si="8"/>
        <v>27613.42</v>
      </c>
      <c r="Z19" s="9">
        <f t="shared" si="9"/>
        <v>33136.1</v>
      </c>
      <c r="AA19" s="9">
        <f t="shared" si="10"/>
        <v>48783.7</v>
      </c>
      <c r="AB19" s="9">
        <f t="shared" si="11"/>
        <v>58080.22</v>
      </c>
      <c r="AC19" s="9">
        <f t="shared" si="12"/>
        <v>58080.22</v>
      </c>
      <c r="AD19" s="8">
        <f t="shared" si="13"/>
        <v>525943.53999999992</v>
      </c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8">
        <f t="shared" si="14"/>
        <v>0</v>
      </c>
      <c r="AS19" s="9">
        <f t="shared" si="15"/>
        <v>0</v>
      </c>
      <c r="AT19" s="9">
        <f t="shared" si="16"/>
        <v>0</v>
      </c>
      <c r="AU19" s="9">
        <f t="shared" si="17"/>
        <v>0</v>
      </c>
      <c r="AV19" s="9">
        <f t="shared" si="18"/>
        <v>0</v>
      </c>
      <c r="AW19" s="9">
        <f t="shared" si="19"/>
        <v>0</v>
      </c>
      <c r="AX19" s="9">
        <f t="shared" si="20"/>
        <v>0</v>
      </c>
      <c r="AY19" s="9">
        <f t="shared" si="21"/>
        <v>0</v>
      </c>
      <c r="AZ19" s="9">
        <f t="shared" si="22"/>
        <v>0</v>
      </c>
      <c r="BA19" s="9">
        <f t="shared" si="23"/>
        <v>0</v>
      </c>
      <c r="BB19" s="9">
        <f t="shared" si="24"/>
        <v>0</v>
      </c>
      <c r="BC19" s="9">
        <f t="shared" si="25"/>
        <v>0</v>
      </c>
      <c r="BD19" s="9">
        <f t="shared" si="26"/>
        <v>0</v>
      </c>
      <c r="BE19" s="8">
        <f t="shared" si="27"/>
        <v>0</v>
      </c>
      <c r="BF19" s="7">
        <v>57989</v>
      </c>
      <c r="BG19" s="7">
        <v>58081</v>
      </c>
      <c r="BH19" s="7">
        <v>48876</v>
      </c>
      <c r="BI19" s="7">
        <v>42801</v>
      </c>
      <c r="BJ19" s="7"/>
      <c r="BK19" s="7">
        <v>27614</v>
      </c>
      <c r="BL19" s="7">
        <v>27614</v>
      </c>
      <c r="BM19" s="7">
        <v>27614</v>
      </c>
      <c r="BN19" s="7">
        <v>33137</v>
      </c>
      <c r="BO19" s="7">
        <v>86063</v>
      </c>
      <c r="BP19" s="7">
        <v>116161</v>
      </c>
      <c r="BQ19" s="7"/>
      <c r="BR19" s="8">
        <f t="shared" si="28"/>
        <v>525950</v>
      </c>
      <c r="BS19" s="7"/>
      <c r="BT19" s="13">
        <f t="shared" si="29"/>
        <v>86063</v>
      </c>
      <c r="BX19" s="13"/>
    </row>
    <row r="20" spans="1:76" x14ac:dyDescent="0.3">
      <c r="A20" s="1">
        <f t="shared" si="30"/>
        <v>3518</v>
      </c>
      <c r="B20" s="1" t="s">
        <v>35</v>
      </c>
      <c r="C20" s="7">
        <v>7.8003999999999998</v>
      </c>
      <c r="D20" s="7">
        <v>7.8003999999999998</v>
      </c>
      <c r="E20" s="7">
        <v>11500</v>
      </c>
      <c r="F20" s="7">
        <v>7900</v>
      </c>
      <c r="G20" s="7">
        <v>7900</v>
      </c>
      <c r="H20" s="7">
        <v>7500</v>
      </c>
      <c r="I20" s="7">
        <v>7500</v>
      </c>
      <c r="J20" s="7">
        <v>4700</v>
      </c>
      <c r="K20" s="7">
        <v>2200</v>
      </c>
      <c r="L20" s="7">
        <v>1500</v>
      </c>
      <c r="M20" s="7">
        <v>4400</v>
      </c>
      <c r="N20" s="7">
        <v>8200</v>
      </c>
      <c r="O20" s="7">
        <v>8900</v>
      </c>
      <c r="P20" s="7">
        <v>12050</v>
      </c>
      <c r="Q20" s="8">
        <f t="shared" si="0"/>
        <v>84250</v>
      </c>
      <c r="R20" s="9">
        <f t="shared" si="1"/>
        <v>105851.43</v>
      </c>
      <c r="S20" s="9">
        <f t="shared" si="2"/>
        <v>72715.33</v>
      </c>
      <c r="T20" s="9">
        <f t="shared" si="3"/>
        <v>72715.33</v>
      </c>
      <c r="U20" s="9">
        <f t="shared" si="4"/>
        <v>69033.539999999994</v>
      </c>
      <c r="V20" s="9">
        <f t="shared" si="5"/>
        <v>69033.539999999994</v>
      </c>
      <c r="W20" s="9">
        <f t="shared" si="6"/>
        <v>43261.02</v>
      </c>
      <c r="X20" s="9">
        <f t="shared" si="7"/>
        <v>20249.84</v>
      </c>
      <c r="Y20" s="9">
        <f t="shared" si="8"/>
        <v>13806.71</v>
      </c>
      <c r="Z20" s="9">
        <f t="shared" si="9"/>
        <v>40499.68</v>
      </c>
      <c r="AA20" s="9">
        <f t="shared" si="10"/>
        <v>75476.67</v>
      </c>
      <c r="AB20" s="9">
        <f t="shared" si="11"/>
        <v>81919.8</v>
      </c>
      <c r="AC20" s="9">
        <f t="shared" si="12"/>
        <v>110913.89</v>
      </c>
      <c r="AD20" s="8">
        <f t="shared" si="13"/>
        <v>775476.78000000014</v>
      </c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8">
        <f t="shared" si="14"/>
        <v>0</v>
      </c>
      <c r="AS20" s="9">
        <f t="shared" si="15"/>
        <v>0</v>
      </c>
      <c r="AT20" s="9">
        <f t="shared" si="16"/>
        <v>0</v>
      </c>
      <c r="AU20" s="9">
        <f t="shared" si="17"/>
        <v>0</v>
      </c>
      <c r="AV20" s="9">
        <f t="shared" si="18"/>
        <v>0</v>
      </c>
      <c r="AW20" s="9">
        <f t="shared" si="19"/>
        <v>0</v>
      </c>
      <c r="AX20" s="9">
        <f t="shared" si="20"/>
        <v>0</v>
      </c>
      <c r="AY20" s="9">
        <f t="shared" si="21"/>
        <v>0</v>
      </c>
      <c r="AZ20" s="9">
        <f t="shared" si="22"/>
        <v>0</v>
      </c>
      <c r="BA20" s="9">
        <f t="shared" si="23"/>
        <v>0</v>
      </c>
      <c r="BB20" s="9">
        <f t="shared" si="24"/>
        <v>0</v>
      </c>
      <c r="BC20" s="9">
        <f t="shared" si="25"/>
        <v>0</v>
      </c>
      <c r="BD20" s="9">
        <f t="shared" si="26"/>
        <v>0</v>
      </c>
      <c r="BE20" s="8">
        <f t="shared" si="27"/>
        <v>0</v>
      </c>
      <c r="BF20" s="7">
        <v>105852</v>
      </c>
      <c r="BG20" s="7">
        <v>72716</v>
      </c>
      <c r="BH20" s="7">
        <v>72716</v>
      </c>
      <c r="BI20" s="7">
        <v>69034</v>
      </c>
      <c r="BJ20" s="7"/>
      <c r="BK20" s="7">
        <v>43262</v>
      </c>
      <c r="BL20" s="7">
        <v>20250</v>
      </c>
      <c r="BM20" s="7">
        <v>13807</v>
      </c>
      <c r="BN20" s="7">
        <v>40500</v>
      </c>
      <c r="BO20" s="7">
        <v>144511</v>
      </c>
      <c r="BP20" s="7">
        <v>192834</v>
      </c>
      <c r="BQ20" s="7"/>
      <c r="BR20" s="8">
        <f t="shared" si="28"/>
        <v>775482</v>
      </c>
      <c r="BS20" s="7"/>
      <c r="BT20" s="13">
        <f t="shared" si="29"/>
        <v>144511</v>
      </c>
      <c r="BX20" s="13"/>
    </row>
    <row r="21" spans="1:76" x14ac:dyDescent="0.3">
      <c r="A21" s="1">
        <f t="shared" si="30"/>
        <v>3519</v>
      </c>
      <c r="B21" s="1" t="s">
        <v>36</v>
      </c>
      <c r="C21" s="7">
        <v>7.8003999999999998</v>
      </c>
      <c r="D21" s="7">
        <v>7.8003999999999998</v>
      </c>
      <c r="E21" s="7">
        <v>6757</v>
      </c>
      <c r="F21" s="7">
        <v>5600</v>
      </c>
      <c r="G21" s="7">
        <v>5453</v>
      </c>
      <c r="H21" s="7">
        <v>4235</v>
      </c>
      <c r="I21" s="7">
        <v>4048</v>
      </c>
      <c r="J21" s="7">
        <v>3691</v>
      </c>
      <c r="K21" s="7">
        <v>2262</v>
      </c>
      <c r="L21" s="7">
        <v>1150</v>
      </c>
      <c r="M21" s="7">
        <v>4149</v>
      </c>
      <c r="N21" s="7">
        <v>6543</v>
      </c>
      <c r="O21" s="7">
        <v>6590</v>
      </c>
      <c r="P21" s="7">
        <v>7965</v>
      </c>
      <c r="Q21" s="8">
        <f t="shared" si="0"/>
        <v>58443</v>
      </c>
      <c r="R21" s="9">
        <f t="shared" si="1"/>
        <v>62194.62</v>
      </c>
      <c r="S21" s="9">
        <f t="shared" si="2"/>
        <v>51545.04</v>
      </c>
      <c r="T21" s="9">
        <f t="shared" si="3"/>
        <v>50191.99</v>
      </c>
      <c r="U21" s="9">
        <f t="shared" si="4"/>
        <v>38980.94</v>
      </c>
      <c r="V21" s="9">
        <f t="shared" si="5"/>
        <v>37259.699999999997</v>
      </c>
      <c r="W21" s="9">
        <f t="shared" si="6"/>
        <v>33973.71</v>
      </c>
      <c r="X21" s="9">
        <f t="shared" si="7"/>
        <v>20820.52</v>
      </c>
      <c r="Y21" s="9">
        <f t="shared" si="8"/>
        <v>10585.14</v>
      </c>
      <c r="Z21" s="9">
        <f t="shared" si="9"/>
        <v>38189.35</v>
      </c>
      <c r="AA21" s="9">
        <f t="shared" si="10"/>
        <v>60224.86</v>
      </c>
      <c r="AB21" s="9">
        <f t="shared" si="11"/>
        <v>60657.47</v>
      </c>
      <c r="AC21" s="9">
        <f t="shared" si="12"/>
        <v>73313.62</v>
      </c>
      <c r="AD21" s="8">
        <f t="shared" si="13"/>
        <v>537936.96</v>
      </c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8">
        <f t="shared" si="14"/>
        <v>0</v>
      </c>
      <c r="AS21" s="9">
        <f t="shared" si="15"/>
        <v>0</v>
      </c>
      <c r="AT21" s="9">
        <f t="shared" si="16"/>
        <v>0</v>
      </c>
      <c r="AU21" s="9">
        <f t="shared" si="17"/>
        <v>0</v>
      </c>
      <c r="AV21" s="9">
        <f t="shared" si="18"/>
        <v>0</v>
      </c>
      <c r="AW21" s="9">
        <f t="shared" si="19"/>
        <v>0</v>
      </c>
      <c r="AX21" s="9">
        <f t="shared" si="20"/>
        <v>0</v>
      </c>
      <c r="AY21" s="9">
        <f t="shared" si="21"/>
        <v>0</v>
      </c>
      <c r="AZ21" s="9">
        <f t="shared" si="22"/>
        <v>0</v>
      </c>
      <c r="BA21" s="9">
        <f t="shared" si="23"/>
        <v>0</v>
      </c>
      <c r="BB21" s="9">
        <f t="shared" si="24"/>
        <v>0</v>
      </c>
      <c r="BC21" s="9">
        <f t="shared" si="25"/>
        <v>0</v>
      </c>
      <c r="BD21" s="9">
        <f t="shared" si="26"/>
        <v>0</v>
      </c>
      <c r="BE21" s="8">
        <f t="shared" si="27"/>
        <v>0</v>
      </c>
      <c r="BF21" s="7">
        <v>62195</v>
      </c>
      <c r="BG21" s="7">
        <v>51546</v>
      </c>
      <c r="BH21" s="7">
        <v>50192</v>
      </c>
      <c r="BI21" s="7">
        <v>38981</v>
      </c>
      <c r="BJ21" s="7"/>
      <c r="BK21" s="7">
        <v>33974</v>
      </c>
      <c r="BL21" s="7">
        <v>20821</v>
      </c>
      <c r="BM21" s="7">
        <v>10586</v>
      </c>
      <c r="BN21" s="7">
        <v>38190</v>
      </c>
      <c r="BO21" s="7">
        <v>97485</v>
      </c>
      <c r="BP21" s="7">
        <v>133972</v>
      </c>
      <c r="BQ21" s="7"/>
      <c r="BR21" s="8">
        <f t="shared" si="28"/>
        <v>537942</v>
      </c>
      <c r="BS21" s="7"/>
      <c r="BT21" s="13">
        <f t="shared" si="29"/>
        <v>97485</v>
      </c>
      <c r="BX21" s="13"/>
    </row>
    <row r="22" spans="1:76" x14ac:dyDescent="0.3">
      <c r="A22" s="1">
        <f t="shared" si="30"/>
        <v>3520</v>
      </c>
      <c r="B22" s="1" t="s">
        <v>37</v>
      </c>
      <c r="C22" s="7">
        <v>7.8003999999999998</v>
      </c>
      <c r="D22" s="7">
        <v>7.8003999999999998</v>
      </c>
      <c r="E22" s="7">
        <v>9654</v>
      </c>
      <c r="F22" s="7">
        <v>10437</v>
      </c>
      <c r="G22" s="7">
        <v>10089</v>
      </c>
      <c r="H22" s="7">
        <v>9681</v>
      </c>
      <c r="I22" s="7">
        <v>8252</v>
      </c>
      <c r="J22" s="7">
        <v>6862</v>
      </c>
      <c r="K22" s="7">
        <v>8160</v>
      </c>
      <c r="L22" s="7">
        <v>8932</v>
      </c>
      <c r="M22" s="7">
        <v>10156</v>
      </c>
      <c r="N22" s="7">
        <v>11563</v>
      </c>
      <c r="O22" s="7">
        <v>12390</v>
      </c>
      <c r="P22" s="7">
        <v>13824</v>
      </c>
      <c r="Q22" s="8">
        <f t="shared" si="0"/>
        <v>120000</v>
      </c>
      <c r="R22" s="9">
        <f t="shared" si="1"/>
        <v>88859.97</v>
      </c>
      <c r="S22" s="9">
        <f t="shared" si="2"/>
        <v>96067.07</v>
      </c>
      <c r="T22" s="9">
        <f t="shared" si="3"/>
        <v>92863.92</v>
      </c>
      <c r="U22" s="9">
        <f t="shared" si="4"/>
        <v>89108.49</v>
      </c>
      <c r="V22" s="9">
        <f t="shared" si="5"/>
        <v>75955.3</v>
      </c>
      <c r="W22" s="9">
        <f t="shared" si="6"/>
        <v>63161.09</v>
      </c>
      <c r="X22" s="9">
        <f t="shared" si="7"/>
        <v>75108.490000000005</v>
      </c>
      <c r="Y22" s="9">
        <f t="shared" si="8"/>
        <v>82214.34</v>
      </c>
      <c r="Z22" s="9">
        <f t="shared" si="9"/>
        <v>93480.62</v>
      </c>
      <c r="AA22" s="9">
        <f t="shared" si="10"/>
        <v>106431.31</v>
      </c>
      <c r="AB22" s="9">
        <f t="shared" si="11"/>
        <v>114043.41</v>
      </c>
      <c r="AC22" s="9">
        <f t="shared" si="12"/>
        <v>127242.62</v>
      </c>
      <c r="AD22" s="8">
        <f t="shared" si="13"/>
        <v>1104536.6299999999</v>
      </c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8">
        <f t="shared" si="14"/>
        <v>0</v>
      </c>
      <c r="AS22" s="9">
        <f t="shared" si="15"/>
        <v>0</v>
      </c>
      <c r="AT22" s="9">
        <f t="shared" si="16"/>
        <v>0</v>
      </c>
      <c r="AU22" s="9">
        <f t="shared" si="17"/>
        <v>0</v>
      </c>
      <c r="AV22" s="9">
        <f t="shared" si="18"/>
        <v>0</v>
      </c>
      <c r="AW22" s="9">
        <f t="shared" si="19"/>
        <v>0</v>
      </c>
      <c r="AX22" s="9">
        <f t="shared" si="20"/>
        <v>0</v>
      </c>
      <c r="AY22" s="9">
        <f t="shared" si="21"/>
        <v>0</v>
      </c>
      <c r="AZ22" s="9">
        <f t="shared" si="22"/>
        <v>0</v>
      </c>
      <c r="BA22" s="9">
        <f t="shared" si="23"/>
        <v>0</v>
      </c>
      <c r="BB22" s="9">
        <f t="shared" si="24"/>
        <v>0</v>
      </c>
      <c r="BC22" s="9">
        <f t="shared" si="25"/>
        <v>0</v>
      </c>
      <c r="BD22" s="9">
        <f t="shared" si="26"/>
        <v>0</v>
      </c>
      <c r="BE22" s="8">
        <f t="shared" si="27"/>
        <v>0</v>
      </c>
      <c r="BF22" s="7">
        <v>88860</v>
      </c>
      <c r="BG22" s="7">
        <v>96068</v>
      </c>
      <c r="BH22" s="7">
        <v>92864</v>
      </c>
      <c r="BI22" s="7">
        <v>89109</v>
      </c>
      <c r="BJ22" s="7"/>
      <c r="BK22" s="7">
        <v>63162</v>
      </c>
      <c r="BL22" s="7">
        <v>75109</v>
      </c>
      <c r="BM22" s="7">
        <v>82215</v>
      </c>
      <c r="BN22" s="7">
        <v>93481</v>
      </c>
      <c r="BO22" s="7">
        <v>182388</v>
      </c>
      <c r="BP22" s="7">
        <v>241287</v>
      </c>
      <c r="BQ22" s="7"/>
      <c r="BR22" s="8">
        <f t="shared" si="28"/>
        <v>1104543</v>
      </c>
      <c r="BS22" s="7"/>
      <c r="BT22" s="13">
        <f t="shared" si="29"/>
        <v>182388</v>
      </c>
      <c r="BX22" s="13"/>
    </row>
    <row r="23" spans="1:76" x14ac:dyDescent="0.3">
      <c r="A23" s="1">
        <f t="shared" si="30"/>
        <v>3521</v>
      </c>
      <c r="B23" s="1" t="s">
        <v>38</v>
      </c>
      <c r="C23" s="7">
        <v>7.8003999999999998</v>
      </c>
      <c r="D23" s="7">
        <v>7.8003999999999998</v>
      </c>
      <c r="E23" s="7">
        <v>11180</v>
      </c>
      <c r="F23" s="7">
        <v>10770</v>
      </c>
      <c r="G23" s="7">
        <v>9770</v>
      </c>
      <c r="H23" s="7">
        <v>8070</v>
      </c>
      <c r="I23" s="7">
        <v>7100</v>
      </c>
      <c r="J23" s="7">
        <v>4000</v>
      </c>
      <c r="K23" s="7">
        <v>2750</v>
      </c>
      <c r="L23" s="7">
        <v>1400</v>
      </c>
      <c r="M23" s="7">
        <v>7480</v>
      </c>
      <c r="N23" s="7">
        <v>9075</v>
      </c>
      <c r="O23" s="7">
        <v>10675</v>
      </c>
      <c r="P23" s="7">
        <v>11088</v>
      </c>
      <c r="Q23" s="8">
        <f t="shared" si="0"/>
        <v>93358</v>
      </c>
      <c r="R23" s="9">
        <f t="shared" si="1"/>
        <v>102906</v>
      </c>
      <c r="S23" s="9">
        <f t="shared" si="2"/>
        <v>99132.160000000003</v>
      </c>
      <c r="T23" s="9">
        <f t="shared" si="3"/>
        <v>89927.69</v>
      </c>
      <c r="U23" s="9">
        <f t="shared" si="4"/>
        <v>74280.09</v>
      </c>
      <c r="V23" s="9">
        <f t="shared" si="5"/>
        <v>65351.75</v>
      </c>
      <c r="W23" s="9">
        <f t="shared" si="6"/>
        <v>36817.89</v>
      </c>
      <c r="X23" s="9">
        <f t="shared" si="7"/>
        <v>25312.3</v>
      </c>
      <c r="Y23" s="9">
        <f t="shared" si="8"/>
        <v>12886.26</v>
      </c>
      <c r="Z23" s="9">
        <f t="shared" si="9"/>
        <v>68849.45</v>
      </c>
      <c r="AA23" s="9">
        <f t="shared" si="10"/>
        <v>83530.58</v>
      </c>
      <c r="AB23" s="9">
        <f t="shared" si="11"/>
        <v>98257.74</v>
      </c>
      <c r="AC23" s="9">
        <f t="shared" si="12"/>
        <v>102059.19</v>
      </c>
      <c r="AD23" s="8">
        <f t="shared" si="13"/>
        <v>859311.09999999986</v>
      </c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8">
        <f t="shared" si="14"/>
        <v>0</v>
      </c>
      <c r="AS23" s="9">
        <f t="shared" si="15"/>
        <v>0</v>
      </c>
      <c r="AT23" s="9">
        <f t="shared" si="16"/>
        <v>0</v>
      </c>
      <c r="AU23" s="9">
        <f t="shared" si="17"/>
        <v>0</v>
      </c>
      <c r="AV23" s="9">
        <f t="shared" si="18"/>
        <v>0</v>
      </c>
      <c r="AW23" s="9">
        <f t="shared" si="19"/>
        <v>0</v>
      </c>
      <c r="AX23" s="9">
        <f t="shared" si="20"/>
        <v>0</v>
      </c>
      <c r="AY23" s="9">
        <f t="shared" si="21"/>
        <v>0</v>
      </c>
      <c r="AZ23" s="9">
        <f t="shared" si="22"/>
        <v>0</v>
      </c>
      <c r="BA23" s="9">
        <f t="shared" si="23"/>
        <v>0</v>
      </c>
      <c r="BB23" s="9">
        <f t="shared" si="24"/>
        <v>0</v>
      </c>
      <c r="BC23" s="9">
        <f t="shared" si="25"/>
        <v>0</v>
      </c>
      <c r="BD23" s="9">
        <f t="shared" si="26"/>
        <v>0</v>
      </c>
      <c r="BE23" s="8">
        <f t="shared" si="27"/>
        <v>0</v>
      </c>
      <c r="BF23" s="7">
        <v>102906</v>
      </c>
      <c r="BG23" s="7">
        <v>99133</v>
      </c>
      <c r="BH23" s="7">
        <v>89928</v>
      </c>
      <c r="BI23" s="7">
        <v>74281</v>
      </c>
      <c r="BJ23" s="7"/>
      <c r="BK23" s="7">
        <v>36818</v>
      </c>
      <c r="BL23" s="7">
        <v>25313</v>
      </c>
      <c r="BM23" s="7">
        <v>12887</v>
      </c>
      <c r="BN23" s="7">
        <v>68850</v>
      </c>
      <c r="BO23" s="7">
        <v>148883</v>
      </c>
      <c r="BP23" s="7">
        <v>200317</v>
      </c>
      <c r="BQ23" s="7"/>
      <c r="BR23" s="8">
        <f t="shared" si="28"/>
        <v>859316</v>
      </c>
      <c r="BS23" s="7"/>
      <c r="BT23" s="13">
        <f t="shared" si="29"/>
        <v>148883</v>
      </c>
      <c r="BX23" s="13"/>
    </row>
    <row r="24" spans="1:76" x14ac:dyDescent="0.3">
      <c r="A24" s="1">
        <f t="shared" si="30"/>
        <v>3522</v>
      </c>
      <c r="B24" s="1" t="s">
        <v>39</v>
      </c>
      <c r="C24" s="7">
        <v>7.8003999999999998</v>
      </c>
      <c r="D24" s="7">
        <v>7.8003999999999998</v>
      </c>
      <c r="E24" s="7">
        <v>3727</v>
      </c>
      <c r="F24" s="7">
        <v>4882</v>
      </c>
      <c r="G24" s="7">
        <v>3307</v>
      </c>
      <c r="H24" s="7">
        <v>3307</v>
      </c>
      <c r="I24" s="7">
        <v>2205</v>
      </c>
      <c r="J24" s="7">
        <v>2198</v>
      </c>
      <c r="K24" s="7">
        <v>987</v>
      </c>
      <c r="L24" s="7">
        <v>766</v>
      </c>
      <c r="M24" s="7">
        <v>2205</v>
      </c>
      <c r="N24" s="7">
        <v>5512</v>
      </c>
      <c r="O24" s="7">
        <v>5512</v>
      </c>
      <c r="P24" s="7">
        <v>5512</v>
      </c>
      <c r="Q24" s="8">
        <f t="shared" si="0"/>
        <v>40120</v>
      </c>
      <c r="R24" s="9">
        <f t="shared" si="1"/>
        <v>34305.07</v>
      </c>
      <c r="S24" s="9">
        <f t="shared" si="2"/>
        <v>44936.23</v>
      </c>
      <c r="T24" s="9">
        <f t="shared" si="3"/>
        <v>30439.19</v>
      </c>
      <c r="U24" s="9">
        <f t="shared" si="4"/>
        <v>30439.19</v>
      </c>
      <c r="V24" s="9">
        <f t="shared" si="5"/>
        <v>20295.86</v>
      </c>
      <c r="W24" s="9">
        <f t="shared" si="6"/>
        <v>20231.43</v>
      </c>
      <c r="X24" s="9">
        <f t="shared" si="7"/>
        <v>9084.81</v>
      </c>
      <c r="Y24" s="9">
        <f t="shared" si="8"/>
        <v>7050.63</v>
      </c>
      <c r="Z24" s="9">
        <f t="shared" si="9"/>
        <v>20295.86</v>
      </c>
      <c r="AA24" s="9">
        <f t="shared" si="10"/>
        <v>50735.05</v>
      </c>
      <c r="AB24" s="9">
        <f t="shared" si="11"/>
        <v>50735.05</v>
      </c>
      <c r="AC24" s="9">
        <f t="shared" si="12"/>
        <v>50735.05</v>
      </c>
      <c r="AD24" s="8">
        <f t="shared" si="13"/>
        <v>369283.41999999993</v>
      </c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8">
        <f t="shared" si="14"/>
        <v>0</v>
      </c>
      <c r="AS24" s="9">
        <f t="shared" si="15"/>
        <v>0</v>
      </c>
      <c r="AT24" s="9">
        <f t="shared" si="16"/>
        <v>0</v>
      </c>
      <c r="AU24" s="9">
        <f t="shared" si="17"/>
        <v>0</v>
      </c>
      <c r="AV24" s="9">
        <f t="shared" si="18"/>
        <v>0</v>
      </c>
      <c r="AW24" s="9">
        <f t="shared" si="19"/>
        <v>0</v>
      </c>
      <c r="AX24" s="9">
        <f t="shared" si="20"/>
        <v>0</v>
      </c>
      <c r="AY24" s="9">
        <f t="shared" si="21"/>
        <v>0</v>
      </c>
      <c r="AZ24" s="9">
        <f t="shared" si="22"/>
        <v>0</v>
      </c>
      <c r="BA24" s="9">
        <f t="shared" si="23"/>
        <v>0</v>
      </c>
      <c r="BB24" s="9">
        <f t="shared" si="24"/>
        <v>0</v>
      </c>
      <c r="BC24" s="9">
        <f t="shared" si="25"/>
        <v>0</v>
      </c>
      <c r="BD24" s="9">
        <f t="shared" si="26"/>
        <v>0</v>
      </c>
      <c r="BE24" s="8">
        <f t="shared" si="27"/>
        <v>0</v>
      </c>
      <c r="BF24" s="7">
        <v>34306</v>
      </c>
      <c r="BG24" s="7">
        <v>44937</v>
      </c>
      <c r="BH24" s="7">
        <v>30440</v>
      </c>
      <c r="BI24" s="7">
        <v>30440</v>
      </c>
      <c r="BJ24" s="7"/>
      <c r="BK24" s="7">
        <v>20232</v>
      </c>
      <c r="BL24" s="7">
        <v>9085</v>
      </c>
      <c r="BM24" s="7">
        <v>7051</v>
      </c>
      <c r="BN24" s="7">
        <v>20296</v>
      </c>
      <c r="BO24" s="7">
        <v>71032</v>
      </c>
      <c r="BP24" s="7">
        <v>101471</v>
      </c>
      <c r="BQ24" s="7"/>
      <c r="BR24" s="8">
        <f t="shared" si="28"/>
        <v>369290</v>
      </c>
      <c r="BS24" s="7"/>
      <c r="BT24" s="13">
        <f t="shared" si="29"/>
        <v>71032</v>
      </c>
      <c r="BX24" s="13"/>
    </row>
    <row r="25" spans="1:76" x14ac:dyDescent="0.3">
      <c r="A25" s="1">
        <f t="shared" si="30"/>
        <v>3523</v>
      </c>
      <c r="B25" s="1" t="s">
        <v>40</v>
      </c>
      <c r="C25" s="7">
        <v>7.8003999999999998</v>
      </c>
      <c r="D25" s="7">
        <v>7.8003999999999998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8">
        <f t="shared" si="0"/>
        <v>0</v>
      </c>
      <c r="R25" s="9">
        <f t="shared" si="1"/>
        <v>0</v>
      </c>
      <c r="S25" s="9">
        <f t="shared" si="2"/>
        <v>0</v>
      </c>
      <c r="T25" s="9">
        <f t="shared" si="3"/>
        <v>0</v>
      </c>
      <c r="U25" s="9">
        <f t="shared" si="4"/>
        <v>0</v>
      </c>
      <c r="V25" s="9">
        <f t="shared" si="5"/>
        <v>0</v>
      </c>
      <c r="W25" s="9">
        <f t="shared" si="6"/>
        <v>0</v>
      </c>
      <c r="X25" s="9">
        <f t="shared" si="7"/>
        <v>0</v>
      </c>
      <c r="Y25" s="9">
        <f t="shared" si="8"/>
        <v>0</v>
      </c>
      <c r="Z25" s="9">
        <f t="shared" si="9"/>
        <v>0</v>
      </c>
      <c r="AA25" s="9">
        <f t="shared" si="10"/>
        <v>0</v>
      </c>
      <c r="AB25" s="9">
        <f t="shared" si="11"/>
        <v>0</v>
      </c>
      <c r="AC25" s="9">
        <f t="shared" si="12"/>
        <v>0</v>
      </c>
      <c r="AD25" s="8">
        <f t="shared" si="13"/>
        <v>0</v>
      </c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8">
        <f t="shared" si="14"/>
        <v>0</v>
      </c>
      <c r="AS25" s="9">
        <f t="shared" si="15"/>
        <v>0</v>
      </c>
      <c r="AT25" s="9">
        <f t="shared" si="16"/>
        <v>0</v>
      </c>
      <c r="AU25" s="9">
        <f t="shared" si="17"/>
        <v>0</v>
      </c>
      <c r="AV25" s="9">
        <f t="shared" si="18"/>
        <v>0</v>
      </c>
      <c r="AW25" s="9">
        <f t="shared" si="19"/>
        <v>0</v>
      </c>
      <c r="AX25" s="9">
        <f t="shared" si="20"/>
        <v>0</v>
      </c>
      <c r="AY25" s="9">
        <f t="shared" si="21"/>
        <v>0</v>
      </c>
      <c r="AZ25" s="9">
        <f t="shared" si="22"/>
        <v>0</v>
      </c>
      <c r="BA25" s="9">
        <f t="shared" si="23"/>
        <v>0</v>
      </c>
      <c r="BB25" s="9">
        <f t="shared" si="24"/>
        <v>0</v>
      </c>
      <c r="BC25" s="9">
        <f t="shared" si="25"/>
        <v>0</v>
      </c>
      <c r="BD25" s="9">
        <f t="shared" si="26"/>
        <v>0</v>
      </c>
      <c r="BE25" s="8">
        <f t="shared" si="27"/>
        <v>0</v>
      </c>
      <c r="BF25" s="7">
        <v>10551</v>
      </c>
      <c r="BG25" s="7">
        <v>10119</v>
      </c>
      <c r="BH25" s="7">
        <v>8822</v>
      </c>
      <c r="BI25" s="7">
        <v>7437</v>
      </c>
      <c r="BJ25" s="7"/>
      <c r="BK25" s="7">
        <v>4238</v>
      </c>
      <c r="BL25" s="7">
        <v>1037</v>
      </c>
      <c r="BM25" s="7">
        <v>1990</v>
      </c>
      <c r="BN25" s="7">
        <v>6918</v>
      </c>
      <c r="BO25" s="7">
        <v>14356</v>
      </c>
      <c r="BP25" s="7">
        <v>21014</v>
      </c>
      <c r="BQ25" s="7"/>
      <c r="BR25" s="8">
        <f t="shared" si="28"/>
        <v>86482</v>
      </c>
      <c r="BS25" s="7"/>
      <c r="BT25" s="13">
        <f t="shared" si="29"/>
        <v>14356</v>
      </c>
      <c r="BX25" s="13"/>
    </row>
    <row r="26" spans="1:76" x14ac:dyDescent="0.3">
      <c r="A26" s="1">
        <f t="shared" si="30"/>
        <v>3524</v>
      </c>
      <c r="B26" s="1" t="s">
        <v>41</v>
      </c>
      <c r="C26" s="7">
        <v>7.8003999999999998</v>
      </c>
      <c r="D26" s="7">
        <v>7.8003999999999998</v>
      </c>
      <c r="E26" s="7">
        <v>4295</v>
      </c>
      <c r="F26" s="7">
        <v>4300</v>
      </c>
      <c r="G26" s="7">
        <v>3510</v>
      </c>
      <c r="H26" s="7">
        <v>3050</v>
      </c>
      <c r="I26" s="7">
        <v>2900</v>
      </c>
      <c r="J26" s="7">
        <v>1500</v>
      </c>
      <c r="K26" s="7">
        <v>300</v>
      </c>
      <c r="L26" s="7">
        <v>570</v>
      </c>
      <c r="M26" s="7">
        <v>3200</v>
      </c>
      <c r="N26" s="7">
        <v>4760</v>
      </c>
      <c r="O26" s="7">
        <v>5465</v>
      </c>
      <c r="P26" s="7">
        <v>5670</v>
      </c>
      <c r="Q26" s="8">
        <f t="shared" si="0"/>
        <v>39520</v>
      </c>
      <c r="R26" s="9">
        <f t="shared" si="1"/>
        <v>39533.21</v>
      </c>
      <c r="S26" s="9">
        <f t="shared" si="2"/>
        <v>39579.230000000003</v>
      </c>
      <c r="T26" s="9">
        <f t="shared" si="3"/>
        <v>32307.7</v>
      </c>
      <c r="U26" s="9">
        <f t="shared" si="4"/>
        <v>28073.64</v>
      </c>
      <c r="V26" s="9">
        <f t="shared" si="5"/>
        <v>26692.97</v>
      </c>
      <c r="W26" s="9">
        <f t="shared" si="6"/>
        <v>13806.71</v>
      </c>
      <c r="X26" s="9">
        <f t="shared" si="7"/>
        <v>2761.34</v>
      </c>
      <c r="Y26" s="9">
        <f t="shared" si="8"/>
        <v>5246.55</v>
      </c>
      <c r="Z26" s="9">
        <f t="shared" si="9"/>
        <v>29454.31</v>
      </c>
      <c r="AA26" s="9">
        <f t="shared" si="10"/>
        <v>43813.29</v>
      </c>
      <c r="AB26" s="9">
        <f t="shared" si="11"/>
        <v>50302.44</v>
      </c>
      <c r="AC26" s="9">
        <f t="shared" si="12"/>
        <v>52189.36</v>
      </c>
      <c r="AD26" s="8">
        <f t="shared" si="13"/>
        <v>363760.75</v>
      </c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>
        <f t="shared" si="14"/>
        <v>0</v>
      </c>
      <c r="AS26" s="9">
        <f t="shared" si="15"/>
        <v>0</v>
      </c>
      <c r="AT26" s="9">
        <f t="shared" si="16"/>
        <v>0</v>
      </c>
      <c r="AU26" s="9">
        <f t="shared" si="17"/>
        <v>0</v>
      </c>
      <c r="AV26" s="9">
        <f t="shared" si="18"/>
        <v>0</v>
      </c>
      <c r="AW26" s="9">
        <f t="shared" si="19"/>
        <v>0</v>
      </c>
      <c r="AX26" s="9">
        <f t="shared" si="20"/>
        <v>0</v>
      </c>
      <c r="AY26" s="9">
        <f t="shared" si="21"/>
        <v>0</v>
      </c>
      <c r="AZ26" s="9">
        <f t="shared" si="22"/>
        <v>0</v>
      </c>
      <c r="BA26" s="9">
        <f t="shared" si="23"/>
        <v>0</v>
      </c>
      <c r="BB26" s="9">
        <f t="shared" si="24"/>
        <v>0</v>
      </c>
      <c r="BC26" s="9">
        <f t="shared" si="25"/>
        <v>0</v>
      </c>
      <c r="BD26" s="9">
        <f t="shared" si="26"/>
        <v>0</v>
      </c>
      <c r="BE26" s="8">
        <f t="shared" si="27"/>
        <v>0</v>
      </c>
      <c r="BF26" s="7">
        <v>39534</v>
      </c>
      <c r="BG26" s="7">
        <v>39580</v>
      </c>
      <c r="BH26" s="7">
        <v>32308</v>
      </c>
      <c r="BI26" s="7">
        <v>28074</v>
      </c>
      <c r="BJ26" s="7"/>
      <c r="BK26" s="7">
        <v>13807</v>
      </c>
      <c r="BL26" s="7">
        <v>2762</v>
      </c>
      <c r="BM26" s="7">
        <v>5247</v>
      </c>
      <c r="BN26" s="7">
        <v>29455</v>
      </c>
      <c r="BO26" s="7">
        <v>70507</v>
      </c>
      <c r="BP26" s="7">
        <v>102492</v>
      </c>
      <c r="BQ26" s="7"/>
      <c r="BR26" s="8">
        <f t="shared" si="28"/>
        <v>363766</v>
      </c>
      <c r="BS26" s="7"/>
      <c r="BT26" s="13">
        <f t="shared" si="29"/>
        <v>70507</v>
      </c>
      <c r="BX26" s="13"/>
    </row>
    <row r="27" spans="1:76" x14ac:dyDescent="0.3">
      <c r="A27" s="1">
        <f t="shared" si="30"/>
        <v>3525</v>
      </c>
      <c r="B27" s="1" t="s">
        <v>42</v>
      </c>
      <c r="C27" s="7">
        <v>7.8003999999999998</v>
      </c>
      <c r="D27" s="7">
        <v>7.8003999999999998</v>
      </c>
      <c r="E27" s="7">
        <v>11610</v>
      </c>
      <c r="F27" s="7">
        <v>11070</v>
      </c>
      <c r="G27" s="7">
        <v>9700</v>
      </c>
      <c r="H27" s="7">
        <v>8220</v>
      </c>
      <c r="I27" s="7">
        <v>3350</v>
      </c>
      <c r="J27" s="7">
        <v>2000</v>
      </c>
      <c r="K27" s="7">
        <v>1590</v>
      </c>
      <c r="L27" s="7">
        <v>1100</v>
      </c>
      <c r="M27" s="7">
        <v>4020</v>
      </c>
      <c r="N27" s="7">
        <v>5920</v>
      </c>
      <c r="O27" s="7">
        <v>8220</v>
      </c>
      <c r="P27" s="7">
        <v>11900</v>
      </c>
      <c r="Q27" s="8">
        <f t="shared" si="0"/>
        <v>78700</v>
      </c>
      <c r="R27" s="9">
        <f t="shared" si="1"/>
        <v>106863.92</v>
      </c>
      <c r="S27" s="9">
        <f t="shared" si="2"/>
        <v>101893.51</v>
      </c>
      <c r="T27" s="9">
        <f t="shared" si="3"/>
        <v>89283.38</v>
      </c>
      <c r="U27" s="9">
        <f t="shared" si="4"/>
        <v>75660.759999999995</v>
      </c>
      <c r="V27" s="9">
        <f t="shared" si="5"/>
        <v>30834.98</v>
      </c>
      <c r="W27" s="9">
        <f t="shared" si="6"/>
        <v>18408.939999999999</v>
      </c>
      <c r="X27" s="9">
        <f t="shared" si="7"/>
        <v>14635.11</v>
      </c>
      <c r="Y27" s="9">
        <f t="shared" si="8"/>
        <v>10124.92</v>
      </c>
      <c r="Z27" s="9">
        <f t="shared" si="9"/>
        <v>37001.980000000003</v>
      </c>
      <c r="AA27" s="9">
        <f t="shared" si="10"/>
        <v>54490.47</v>
      </c>
      <c r="AB27" s="9">
        <f t="shared" si="11"/>
        <v>75660.759999999995</v>
      </c>
      <c r="AC27" s="9">
        <f t="shared" si="12"/>
        <v>109533.22</v>
      </c>
      <c r="AD27" s="8">
        <f t="shared" si="13"/>
        <v>724391.95</v>
      </c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8">
        <f t="shared" si="14"/>
        <v>0</v>
      </c>
      <c r="AS27" s="9">
        <f t="shared" si="15"/>
        <v>0</v>
      </c>
      <c r="AT27" s="9">
        <f t="shared" si="16"/>
        <v>0</v>
      </c>
      <c r="AU27" s="9">
        <f t="shared" si="17"/>
        <v>0</v>
      </c>
      <c r="AV27" s="9">
        <f t="shared" si="18"/>
        <v>0</v>
      </c>
      <c r="AW27" s="9">
        <f t="shared" si="19"/>
        <v>0</v>
      </c>
      <c r="AX27" s="9">
        <f t="shared" si="20"/>
        <v>0</v>
      </c>
      <c r="AY27" s="9">
        <f t="shared" si="21"/>
        <v>0</v>
      </c>
      <c r="AZ27" s="9">
        <f t="shared" si="22"/>
        <v>0</v>
      </c>
      <c r="BA27" s="9">
        <f t="shared" si="23"/>
        <v>0</v>
      </c>
      <c r="BB27" s="9">
        <f t="shared" si="24"/>
        <v>0</v>
      </c>
      <c r="BC27" s="9">
        <f t="shared" si="25"/>
        <v>0</v>
      </c>
      <c r="BD27" s="9">
        <f t="shared" si="26"/>
        <v>0</v>
      </c>
      <c r="BE27" s="8">
        <f t="shared" si="27"/>
        <v>0</v>
      </c>
      <c r="BF27" s="7">
        <v>106864</v>
      </c>
      <c r="BG27" s="7">
        <v>101894</v>
      </c>
      <c r="BH27" s="7">
        <v>89284</v>
      </c>
      <c r="BI27" s="7">
        <v>75661</v>
      </c>
      <c r="BJ27" s="7"/>
      <c r="BK27" s="7">
        <v>18409</v>
      </c>
      <c r="BL27" s="7">
        <v>14636</v>
      </c>
      <c r="BM27" s="7">
        <v>10125</v>
      </c>
      <c r="BN27" s="7">
        <v>37002</v>
      </c>
      <c r="BO27" s="7">
        <v>85326</v>
      </c>
      <c r="BP27" s="7">
        <v>185194</v>
      </c>
      <c r="BQ27" s="7"/>
      <c r="BR27" s="8">
        <f t="shared" si="28"/>
        <v>724395</v>
      </c>
      <c r="BS27" s="7"/>
      <c r="BT27" s="13">
        <f t="shared" si="29"/>
        <v>85326</v>
      </c>
      <c r="BX27" s="13"/>
    </row>
    <row r="28" spans="1:76" x14ac:dyDescent="0.3">
      <c r="A28" s="1">
        <f t="shared" si="30"/>
        <v>3526</v>
      </c>
      <c r="B28" s="1" t="s">
        <v>44</v>
      </c>
      <c r="C28" s="7">
        <v>7.8003999999999998</v>
      </c>
      <c r="D28" s="7">
        <v>7.8003999999999998</v>
      </c>
      <c r="E28" s="7">
        <v>5087</v>
      </c>
      <c r="F28" s="7">
        <v>4445</v>
      </c>
      <c r="G28" s="7">
        <v>2802</v>
      </c>
      <c r="H28" s="7">
        <v>2482</v>
      </c>
      <c r="I28" s="7">
        <v>1491</v>
      </c>
      <c r="J28" s="7">
        <v>1081</v>
      </c>
      <c r="K28" s="7">
        <v>560</v>
      </c>
      <c r="L28" s="7">
        <v>600</v>
      </c>
      <c r="M28" s="7">
        <v>1281</v>
      </c>
      <c r="N28" s="7">
        <v>2802</v>
      </c>
      <c r="O28" s="7">
        <v>2811</v>
      </c>
      <c r="P28" s="7">
        <v>6646</v>
      </c>
      <c r="Q28" s="8">
        <f t="shared" si="0"/>
        <v>32088</v>
      </c>
      <c r="R28" s="9">
        <f t="shared" si="1"/>
        <v>46823.15</v>
      </c>
      <c r="S28" s="9">
        <f t="shared" si="2"/>
        <v>40913.879999999997</v>
      </c>
      <c r="T28" s="9">
        <f t="shared" si="3"/>
        <v>25790.93</v>
      </c>
      <c r="U28" s="9">
        <f t="shared" si="4"/>
        <v>22845.5</v>
      </c>
      <c r="V28" s="9">
        <f t="shared" si="5"/>
        <v>13723.87</v>
      </c>
      <c r="W28" s="9">
        <f t="shared" si="6"/>
        <v>9950.0300000000007</v>
      </c>
      <c r="X28" s="9">
        <f t="shared" si="7"/>
        <v>5154.5</v>
      </c>
      <c r="Y28" s="9">
        <f t="shared" si="8"/>
        <v>5522.68</v>
      </c>
      <c r="Z28" s="9">
        <f t="shared" si="9"/>
        <v>11790.93</v>
      </c>
      <c r="AA28" s="9">
        <f t="shared" si="10"/>
        <v>25790.93</v>
      </c>
      <c r="AB28" s="9">
        <f t="shared" si="11"/>
        <v>25873.77</v>
      </c>
      <c r="AC28" s="9">
        <f t="shared" si="12"/>
        <v>61172.92</v>
      </c>
      <c r="AD28" s="8">
        <f t="shared" si="13"/>
        <v>295353.08999999997</v>
      </c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8">
        <f t="shared" si="14"/>
        <v>0</v>
      </c>
      <c r="AS28" s="9">
        <f t="shared" si="15"/>
        <v>0</v>
      </c>
      <c r="AT28" s="9">
        <f t="shared" si="16"/>
        <v>0</v>
      </c>
      <c r="AU28" s="9">
        <f t="shared" si="17"/>
        <v>0</v>
      </c>
      <c r="AV28" s="9">
        <f t="shared" si="18"/>
        <v>0</v>
      </c>
      <c r="AW28" s="9">
        <f t="shared" si="19"/>
        <v>0</v>
      </c>
      <c r="AX28" s="9">
        <f t="shared" si="20"/>
        <v>0</v>
      </c>
      <c r="AY28" s="9">
        <f t="shared" si="21"/>
        <v>0</v>
      </c>
      <c r="AZ28" s="9">
        <f t="shared" si="22"/>
        <v>0</v>
      </c>
      <c r="BA28" s="9">
        <f t="shared" si="23"/>
        <v>0</v>
      </c>
      <c r="BB28" s="9">
        <f t="shared" si="24"/>
        <v>0</v>
      </c>
      <c r="BC28" s="9">
        <f t="shared" si="25"/>
        <v>0</v>
      </c>
      <c r="BD28" s="9">
        <f t="shared" si="26"/>
        <v>0</v>
      </c>
      <c r="BE28" s="8">
        <f t="shared" si="27"/>
        <v>0</v>
      </c>
      <c r="BF28" s="7">
        <v>46824</v>
      </c>
      <c r="BG28" s="7">
        <v>40914</v>
      </c>
      <c r="BH28" s="7">
        <v>25791</v>
      </c>
      <c r="BI28" s="7">
        <v>22846</v>
      </c>
      <c r="BJ28" s="7"/>
      <c r="BK28" s="7">
        <v>9951</v>
      </c>
      <c r="BL28" s="7">
        <v>5155</v>
      </c>
      <c r="BM28" s="7">
        <v>5523</v>
      </c>
      <c r="BN28" s="7">
        <v>11791</v>
      </c>
      <c r="BO28" s="7">
        <v>39515</v>
      </c>
      <c r="BP28" s="7">
        <v>87047</v>
      </c>
      <c r="BQ28" s="7"/>
      <c r="BR28" s="8">
        <f t="shared" si="28"/>
        <v>295357</v>
      </c>
      <c r="BS28" s="7"/>
      <c r="BT28" s="13">
        <f t="shared" si="29"/>
        <v>39515</v>
      </c>
      <c r="BX28" s="13"/>
    </row>
    <row r="29" spans="1:76" x14ac:dyDescent="0.3">
      <c r="A29" s="1">
        <f t="shared" si="30"/>
        <v>3527</v>
      </c>
      <c r="B29" s="1" t="s">
        <v>45</v>
      </c>
      <c r="C29" s="7">
        <v>7.8003999999999998</v>
      </c>
      <c r="D29" s="7">
        <v>7.8003999999999998</v>
      </c>
      <c r="E29" s="7">
        <v>4171</v>
      </c>
      <c r="F29" s="7">
        <v>4226</v>
      </c>
      <c r="G29" s="7">
        <v>2195</v>
      </c>
      <c r="H29" s="7">
        <v>2035</v>
      </c>
      <c r="I29" s="7">
        <v>1771</v>
      </c>
      <c r="J29" s="7">
        <v>776</v>
      </c>
      <c r="K29" s="7">
        <v>208</v>
      </c>
      <c r="L29" s="7">
        <v>147</v>
      </c>
      <c r="M29" s="7">
        <v>1475</v>
      </c>
      <c r="N29" s="7">
        <v>2556</v>
      </c>
      <c r="O29" s="7">
        <v>4473</v>
      </c>
      <c r="P29" s="7">
        <v>4550</v>
      </c>
      <c r="Q29" s="8">
        <f t="shared" si="0"/>
        <v>28583</v>
      </c>
      <c r="R29" s="9">
        <f t="shared" si="1"/>
        <v>38391.85</v>
      </c>
      <c r="S29" s="9">
        <f t="shared" si="2"/>
        <v>38898.1</v>
      </c>
      <c r="T29" s="9">
        <f t="shared" si="3"/>
        <v>20203.82</v>
      </c>
      <c r="U29" s="9">
        <f t="shared" si="4"/>
        <v>18731.099999999999</v>
      </c>
      <c r="V29" s="9">
        <f t="shared" si="5"/>
        <v>16301.12</v>
      </c>
      <c r="W29" s="9">
        <f t="shared" si="6"/>
        <v>7142.67</v>
      </c>
      <c r="X29" s="9">
        <f t="shared" si="7"/>
        <v>1914.53</v>
      </c>
      <c r="Y29" s="9">
        <f t="shared" si="8"/>
        <v>1353.06</v>
      </c>
      <c r="Z29" s="9">
        <f t="shared" si="9"/>
        <v>13576.6</v>
      </c>
      <c r="AA29" s="9">
        <f t="shared" si="10"/>
        <v>23526.63</v>
      </c>
      <c r="AB29" s="9">
        <f t="shared" si="11"/>
        <v>41171.599999999999</v>
      </c>
      <c r="AC29" s="9">
        <f t="shared" si="12"/>
        <v>41880.35</v>
      </c>
      <c r="AD29" s="8">
        <f>SUM(R29:AC29)</f>
        <v>263091.43</v>
      </c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8">
        <f t="shared" si="14"/>
        <v>0</v>
      </c>
      <c r="AS29" s="9">
        <f t="shared" si="15"/>
        <v>0</v>
      </c>
      <c r="AT29" s="9">
        <f t="shared" si="16"/>
        <v>0</v>
      </c>
      <c r="AU29" s="9">
        <f t="shared" si="17"/>
        <v>0</v>
      </c>
      <c r="AV29" s="9">
        <f t="shared" si="18"/>
        <v>0</v>
      </c>
      <c r="AW29" s="9">
        <f t="shared" si="19"/>
        <v>0</v>
      </c>
      <c r="AX29" s="9">
        <f t="shared" si="20"/>
        <v>0</v>
      </c>
      <c r="AY29" s="9">
        <f t="shared" si="21"/>
        <v>0</v>
      </c>
      <c r="AZ29" s="9">
        <f t="shared" si="22"/>
        <v>0</v>
      </c>
      <c r="BA29" s="9">
        <f t="shared" si="23"/>
        <v>0</v>
      </c>
      <c r="BB29" s="9">
        <f t="shared" si="24"/>
        <v>0</v>
      </c>
      <c r="BC29" s="9">
        <f t="shared" si="25"/>
        <v>0</v>
      </c>
      <c r="BD29" s="9">
        <f t="shared" si="26"/>
        <v>0</v>
      </c>
      <c r="BE29" s="8">
        <f t="shared" si="27"/>
        <v>0</v>
      </c>
      <c r="BF29" s="7">
        <v>38392</v>
      </c>
      <c r="BG29" s="7">
        <v>38899</v>
      </c>
      <c r="BH29" s="7">
        <v>20204</v>
      </c>
      <c r="BI29" s="7">
        <v>18732</v>
      </c>
      <c r="BJ29" s="7"/>
      <c r="BK29" s="7">
        <v>7143</v>
      </c>
      <c r="BL29" s="7">
        <v>1915</v>
      </c>
      <c r="BM29" s="7">
        <v>1354</v>
      </c>
      <c r="BN29" s="7">
        <v>13577</v>
      </c>
      <c r="BO29" s="7">
        <v>39829</v>
      </c>
      <c r="BP29" s="7">
        <v>83052</v>
      </c>
      <c r="BQ29" s="7"/>
      <c r="BR29" s="8">
        <f t="shared" si="28"/>
        <v>263097</v>
      </c>
      <c r="BS29" s="7"/>
      <c r="BT29" s="13">
        <f t="shared" si="29"/>
        <v>39829</v>
      </c>
      <c r="BX29" s="13"/>
    </row>
    <row r="30" spans="1:76" x14ac:dyDescent="0.3">
      <c r="A30" s="1">
        <f t="shared" si="30"/>
        <v>3528</v>
      </c>
      <c r="B30" s="1" t="s">
        <v>46</v>
      </c>
      <c r="C30" s="7">
        <v>7.8003999999999998</v>
      </c>
      <c r="D30" s="7">
        <v>7.8003999999999998</v>
      </c>
      <c r="E30" s="7">
        <v>4983</v>
      </c>
      <c r="F30" s="7">
        <v>4540</v>
      </c>
      <c r="G30" s="7">
        <v>4268</v>
      </c>
      <c r="H30" s="7">
        <v>3810</v>
      </c>
      <c r="I30" s="7">
        <v>3445</v>
      </c>
      <c r="J30" s="7">
        <v>2029</v>
      </c>
      <c r="K30" s="7">
        <v>196</v>
      </c>
      <c r="L30" s="7">
        <v>262</v>
      </c>
      <c r="M30" s="7">
        <v>1882</v>
      </c>
      <c r="N30" s="7">
        <v>5276</v>
      </c>
      <c r="O30" s="7">
        <v>6207</v>
      </c>
      <c r="P30" s="7">
        <v>6061</v>
      </c>
      <c r="Q30" s="8">
        <f t="shared" si="0"/>
        <v>42959</v>
      </c>
      <c r="R30" s="9">
        <f t="shared" si="1"/>
        <v>45865.88</v>
      </c>
      <c r="S30" s="9">
        <f t="shared" si="2"/>
        <v>41788.300000000003</v>
      </c>
      <c r="T30" s="9">
        <f t="shared" si="3"/>
        <v>39284.69</v>
      </c>
      <c r="U30" s="9">
        <f t="shared" si="4"/>
        <v>35069.040000000001</v>
      </c>
      <c r="V30" s="9">
        <f t="shared" si="5"/>
        <v>31709.41</v>
      </c>
      <c r="W30" s="9">
        <f t="shared" si="6"/>
        <v>18675.87</v>
      </c>
      <c r="X30" s="9">
        <f t="shared" si="7"/>
        <v>1804.08</v>
      </c>
      <c r="Y30" s="9">
        <f t="shared" si="8"/>
        <v>2411.5700000000002</v>
      </c>
      <c r="Z30" s="9">
        <f t="shared" si="9"/>
        <v>17322.82</v>
      </c>
      <c r="AA30" s="9">
        <f t="shared" si="10"/>
        <v>48562.79</v>
      </c>
      <c r="AB30" s="9">
        <f t="shared" si="11"/>
        <v>57132.160000000003</v>
      </c>
      <c r="AC30" s="9">
        <f t="shared" si="12"/>
        <v>55788.3</v>
      </c>
      <c r="AD30" s="8">
        <f t="shared" si="13"/>
        <v>395414.91</v>
      </c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8">
        <f t="shared" si="14"/>
        <v>0</v>
      </c>
      <c r="AS30" s="9">
        <f t="shared" si="15"/>
        <v>0</v>
      </c>
      <c r="AT30" s="9">
        <f t="shared" si="16"/>
        <v>0</v>
      </c>
      <c r="AU30" s="9">
        <f t="shared" si="17"/>
        <v>0</v>
      </c>
      <c r="AV30" s="9">
        <f t="shared" si="18"/>
        <v>0</v>
      </c>
      <c r="AW30" s="9">
        <f t="shared" si="19"/>
        <v>0</v>
      </c>
      <c r="AX30" s="9">
        <f t="shared" si="20"/>
        <v>0</v>
      </c>
      <c r="AY30" s="9">
        <f t="shared" si="21"/>
        <v>0</v>
      </c>
      <c r="AZ30" s="9">
        <f t="shared" si="22"/>
        <v>0</v>
      </c>
      <c r="BA30" s="9">
        <f t="shared" si="23"/>
        <v>0</v>
      </c>
      <c r="BB30" s="9">
        <f t="shared" si="24"/>
        <v>0</v>
      </c>
      <c r="BC30" s="9">
        <f t="shared" si="25"/>
        <v>0</v>
      </c>
      <c r="BD30" s="9">
        <f t="shared" si="26"/>
        <v>0</v>
      </c>
      <c r="BE30" s="8">
        <f t="shared" si="27"/>
        <v>0</v>
      </c>
      <c r="BF30" s="7">
        <v>45866</v>
      </c>
      <c r="BG30" s="7">
        <v>41789</v>
      </c>
      <c r="BH30" s="7">
        <v>39285</v>
      </c>
      <c r="BI30" s="7">
        <v>35070</v>
      </c>
      <c r="BJ30" s="7"/>
      <c r="BK30" s="7">
        <v>18676</v>
      </c>
      <c r="BL30" s="7">
        <v>1805</v>
      </c>
      <c r="BM30" s="7">
        <v>2412</v>
      </c>
      <c r="BN30" s="7">
        <v>17323</v>
      </c>
      <c r="BO30" s="7">
        <v>80273</v>
      </c>
      <c r="BP30" s="7">
        <v>112921</v>
      </c>
      <c r="BQ30" s="7"/>
      <c r="BR30" s="8">
        <f t="shared" si="28"/>
        <v>395420</v>
      </c>
      <c r="BS30" s="7"/>
      <c r="BT30" s="13">
        <f t="shared" si="29"/>
        <v>80273</v>
      </c>
      <c r="BX30" s="13"/>
    </row>
    <row r="31" spans="1:76" x14ac:dyDescent="0.3">
      <c r="A31" s="1">
        <f t="shared" si="30"/>
        <v>3529</v>
      </c>
      <c r="B31" s="1" t="s">
        <v>47</v>
      </c>
      <c r="C31" s="7">
        <v>7.8003999999999998</v>
      </c>
      <c r="D31" s="7">
        <v>7.8003999999999998</v>
      </c>
      <c r="E31" s="7">
        <v>11130</v>
      </c>
      <c r="F31" s="7">
        <v>12130</v>
      </c>
      <c r="G31" s="7">
        <v>7005</v>
      </c>
      <c r="H31" s="7">
        <v>6450</v>
      </c>
      <c r="I31" s="7">
        <v>7660</v>
      </c>
      <c r="J31" s="7">
        <v>4000</v>
      </c>
      <c r="K31" s="7">
        <v>1150</v>
      </c>
      <c r="L31" s="7">
        <v>0</v>
      </c>
      <c r="M31" s="7">
        <v>5930</v>
      </c>
      <c r="N31" s="7">
        <v>10180</v>
      </c>
      <c r="O31" s="7">
        <v>12330</v>
      </c>
      <c r="P31" s="7">
        <v>15383</v>
      </c>
      <c r="Q31" s="8">
        <f t="shared" si="0"/>
        <v>93348</v>
      </c>
      <c r="R31" s="9">
        <f t="shared" si="1"/>
        <v>102445.77</v>
      </c>
      <c r="S31" s="9">
        <f t="shared" si="2"/>
        <v>111650.25</v>
      </c>
      <c r="T31" s="9">
        <f t="shared" si="3"/>
        <v>64477.33</v>
      </c>
      <c r="U31" s="9">
        <f t="shared" si="4"/>
        <v>59368.84</v>
      </c>
      <c r="V31" s="9">
        <f t="shared" si="5"/>
        <v>70506.259999999995</v>
      </c>
      <c r="W31" s="9">
        <f t="shared" si="6"/>
        <v>36817.89</v>
      </c>
      <c r="X31" s="9">
        <f t="shared" si="7"/>
        <v>10585.14</v>
      </c>
      <c r="Y31" s="9">
        <f t="shared" si="8"/>
        <v>0</v>
      </c>
      <c r="Z31" s="9">
        <f t="shared" si="9"/>
        <v>54582.52</v>
      </c>
      <c r="AA31" s="9">
        <f t="shared" si="10"/>
        <v>93701.52</v>
      </c>
      <c r="AB31" s="9">
        <f t="shared" si="11"/>
        <v>113491.14</v>
      </c>
      <c r="AC31" s="9">
        <f t="shared" si="12"/>
        <v>141592.39000000001</v>
      </c>
      <c r="AD31" s="8">
        <f t="shared" si="13"/>
        <v>859219.05000000016</v>
      </c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8">
        <f t="shared" si="14"/>
        <v>0</v>
      </c>
      <c r="AS31" s="9">
        <f t="shared" si="15"/>
        <v>0</v>
      </c>
      <c r="AT31" s="9">
        <f t="shared" si="16"/>
        <v>0</v>
      </c>
      <c r="AU31" s="9">
        <f t="shared" si="17"/>
        <v>0</v>
      </c>
      <c r="AV31" s="9">
        <f t="shared" si="18"/>
        <v>0</v>
      </c>
      <c r="AW31" s="9">
        <f t="shared" si="19"/>
        <v>0</v>
      </c>
      <c r="AX31" s="9">
        <f t="shared" si="20"/>
        <v>0</v>
      </c>
      <c r="AY31" s="9">
        <f t="shared" si="21"/>
        <v>0</v>
      </c>
      <c r="AZ31" s="9">
        <f t="shared" si="22"/>
        <v>0</v>
      </c>
      <c r="BA31" s="9">
        <f t="shared" si="23"/>
        <v>0</v>
      </c>
      <c r="BB31" s="9">
        <f t="shared" si="24"/>
        <v>0</v>
      </c>
      <c r="BC31" s="9">
        <f t="shared" si="25"/>
        <v>0</v>
      </c>
      <c r="BD31" s="9">
        <f t="shared" si="26"/>
        <v>0</v>
      </c>
      <c r="BE31" s="8">
        <f t="shared" si="27"/>
        <v>0</v>
      </c>
      <c r="BF31" s="7">
        <v>102446</v>
      </c>
      <c r="BG31" s="7">
        <v>111651</v>
      </c>
      <c r="BH31" s="7">
        <v>64478</v>
      </c>
      <c r="BI31" s="7">
        <v>59369</v>
      </c>
      <c r="BJ31" s="7"/>
      <c r="BK31" s="7">
        <v>36818</v>
      </c>
      <c r="BL31" s="7">
        <v>10586</v>
      </c>
      <c r="BM31" s="7">
        <v>0</v>
      </c>
      <c r="BN31" s="7">
        <v>54583</v>
      </c>
      <c r="BO31" s="7">
        <v>164209</v>
      </c>
      <c r="BP31" s="7">
        <v>255084</v>
      </c>
      <c r="BQ31" s="7"/>
      <c r="BR31" s="8">
        <f t="shared" si="28"/>
        <v>859224</v>
      </c>
      <c r="BS31" s="7"/>
      <c r="BT31" s="13">
        <f t="shared" si="29"/>
        <v>164209</v>
      </c>
      <c r="BX31" s="13"/>
    </row>
    <row r="32" spans="1:76" x14ac:dyDescent="0.3">
      <c r="A32" s="1">
        <f t="shared" si="30"/>
        <v>3530</v>
      </c>
      <c r="B32" s="1" t="s">
        <v>49</v>
      </c>
      <c r="C32" s="7">
        <v>7.8003999999999998</v>
      </c>
      <c r="D32" s="7">
        <v>7.8003999999999998</v>
      </c>
      <c r="E32" s="7">
        <v>6672</v>
      </c>
      <c r="F32" s="7">
        <v>6290</v>
      </c>
      <c r="G32" s="7">
        <v>5534</v>
      </c>
      <c r="H32" s="7">
        <v>5865</v>
      </c>
      <c r="I32" s="7">
        <v>5120</v>
      </c>
      <c r="J32" s="7">
        <v>3261</v>
      </c>
      <c r="K32" s="7">
        <v>2011</v>
      </c>
      <c r="L32" s="7">
        <v>968</v>
      </c>
      <c r="M32" s="7">
        <v>4203</v>
      </c>
      <c r="N32" s="7">
        <v>4982</v>
      </c>
      <c r="O32" s="7">
        <v>5875</v>
      </c>
      <c r="P32" s="7">
        <v>6089</v>
      </c>
      <c r="Q32" s="8">
        <f t="shared" si="0"/>
        <v>56870</v>
      </c>
      <c r="R32" s="9">
        <f t="shared" si="1"/>
        <v>61412.24</v>
      </c>
      <c r="S32" s="9">
        <f t="shared" si="2"/>
        <v>57896.13</v>
      </c>
      <c r="T32" s="9">
        <f t="shared" si="3"/>
        <v>50937.55</v>
      </c>
      <c r="U32" s="9">
        <f t="shared" si="4"/>
        <v>53984.23</v>
      </c>
      <c r="V32" s="9">
        <f t="shared" si="5"/>
        <v>47126.9</v>
      </c>
      <c r="W32" s="9">
        <f t="shared" si="6"/>
        <v>30015.78</v>
      </c>
      <c r="X32" s="9">
        <f t="shared" si="7"/>
        <v>18510.189999999999</v>
      </c>
      <c r="Y32" s="9">
        <f t="shared" si="8"/>
        <v>8909.93</v>
      </c>
      <c r="Z32" s="9">
        <f t="shared" si="9"/>
        <v>38686.400000000001</v>
      </c>
      <c r="AA32" s="9">
        <f t="shared" si="10"/>
        <v>45856.68</v>
      </c>
      <c r="AB32" s="9">
        <f t="shared" si="11"/>
        <v>54076.27</v>
      </c>
      <c r="AC32" s="9">
        <f t="shared" si="12"/>
        <v>56046.03</v>
      </c>
      <c r="AD32" s="8">
        <f t="shared" si="13"/>
        <v>523458.32999999996</v>
      </c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8">
        <f t="shared" si="14"/>
        <v>0</v>
      </c>
      <c r="AS32" s="9">
        <f t="shared" si="15"/>
        <v>0</v>
      </c>
      <c r="AT32" s="9">
        <f t="shared" si="16"/>
        <v>0</v>
      </c>
      <c r="AU32" s="9">
        <f t="shared" si="17"/>
        <v>0</v>
      </c>
      <c r="AV32" s="9">
        <f t="shared" si="18"/>
        <v>0</v>
      </c>
      <c r="AW32" s="9">
        <f t="shared" si="19"/>
        <v>0</v>
      </c>
      <c r="AX32" s="9">
        <f t="shared" si="20"/>
        <v>0</v>
      </c>
      <c r="AY32" s="9">
        <f t="shared" si="21"/>
        <v>0</v>
      </c>
      <c r="AZ32" s="9">
        <f t="shared" si="22"/>
        <v>0</v>
      </c>
      <c r="BA32" s="9">
        <f t="shared" si="23"/>
        <v>0</v>
      </c>
      <c r="BB32" s="9">
        <f t="shared" si="24"/>
        <v>0</v>
      </c>
      <c r="BC32" s="9">
        <f t="shared" si="25"/>
        <v>0</v>
      </c>
      <c r="BD32" s="9">
        <f t="shared" si="26"/>
        <v>0</v>
      </c>
      <c r="BE32" s="8">
        <f t="shared" si="27"/>
        <v>0</v>
      </c>
      <c r="BF32" s="7">
        <v>61413</v>
      </c>
      <c r="BG32" s="7">
        <v>57897</v>
      </c>
      <c r="BH32" s="7">
        <v>50938</v>
      </c>
      <c r="BI32" s="7">
        <v>53985</v>
      </c>
      <c r="BJ32" s="7"/>
      <c r="BK32" s="7">
        <v>30016</v>
      </c>
      <c r="BL32" s="7">
        <v>18511</v>
      </c>
      <c r="BM32" s="7">
        <v>8910</v>
      </c>
      <c r="BN32" s="7">
        <v>38687</v>
      </c>
      <c r="BO32" s="7">
        <v>92984</v>
      </c>
      <c r="BP32" s="7">
        <v>110123</v>
      </c>
      <c r="BQ32" s="7"/>
      <c r="BR32" s="8">
        <f t="shared" si="28"/>
        <v>523464</v>
      </c>
      <c r="BS32" s="7"/>
      <c r="BT32" s="13">
        <f t="shared" si="29"/>
        <v>92984</v>
      </c>
      <c r="BX32" s="13"/>
    </row>
    <row r="33" spans="1:76" x14ac:dyDescent="0.3">
      <c r="A33" s="1">
        <f t="shared" si="30"/>
        <v>3531</v>
      </c>
      <c r="B33" s="1" t="s">
        <v>50</v>
      </c>
      <c r="C33" s="7">
        <v>7.8003999999999998</v>
      </c>
      <c r="D33" s="7">
        <v>7.8003999999999998</v>
      </c>
      <c r="E33" s="7">
        <v>7415</v>
      </c>
      <c r="F33" s="7">
        <v>8380</v>
      </c>
      <c r="G33" s="7">
        <v>6570</v>
      </c>
      <c r="H33" s="7">
        <v>5985</v>
      </c>
      <c r="I33" s="7">
        <v>6822</v>
      </c>
      <c r="J33" s="7">
        <v>2895</v>
      </c>
      <c r="K33" s="7">
        <v>1390</v>
      </c>
      <c r="L33" s="7">
        <v>1240</v>
      </c>
      <c r="M33" s="7">
        <v>2750</v>
      </c>
      <c r="N33" s="7">
        <v>6270</v>
      </c>
      <c r="O33" s="7">
        <v>7820</v>
      </c>
      <c r="P33" s="7">
        <v>10000</v>
      </c>
      <c r="Q33" s="8">
        <f t="shared" si="0"/>
        <v>67537</v>
      </c>
      <c r="R33" s="9">
        <f t="shared" si="1"/>
        <v>68251.16</v>
      </c>
      <c r="S33" s="9">
        <f t="shared" si="2"/>
        <v>77133.48</v>
      </c>
      <c r="T33" s="9">
        <f t="shared" si="3"/>
        <v>60473.38</v>
      </c>
      <c r="U33" s="9">
        <f t="shared" si="4"/>
        <v>55088.76</v>
      </c>
      <c r="V33" s="9">
        <f t="shared" si="5"/>
        <v>62792.91</v>
      </c>
      <c r="W33" s="9">
        <f t="shared" si="6"/>
        <v>26646.95</v>
      </c>
      <c r="X33" s="9">
        <f t="shared" si="7"/>
        <v>12794.22</v>
      </c>
      <c r="Y33" s="9">
        <f t="shared" si="8"/>
        <v>11413.55</v>
      </c>
      <c r="Z33" s="9">
        <f t="shared" si="9"/>
        <v>25312.3</v>
      </c>
      <c r="AA33" s="9">
        <f t="shared" si="10"/>
        <v>57712.04</v>
      </c>
      <c r="AB33" s="9">
        <f t="shared" si="11"/>
        <v>71978.97</v>
      </c>
      <c r="AC33" s="9">
        <f t="shared" si="12"/>
        <v>92044.72</v>
      </c>
      <c r="AD33" s="8">
        <f t="shared" si="13"/>
        <v>621642.43999999994</v>
      </c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8">
        <f t="shared" si="14"/>
        <v>0</v>
      </c>
      <c r="AS33" s="9">
        <f t="shared" si="15"/>
        <v>0</v>
      </c>
      <c r="AT33" s="9">
        <f t="shared" si="16"/>
        <v>0</v>
      </c>
      <c r="AU33" s="9">
        <f t="shared" si="17"/>
        <v>0</v>
      </c>
      <c r="AV33" s="9">
        <f t="shared" si="18"/>
        <v>0</v>
      </c>
      <c r="AW33" s="9">
        <f t="shared" si="19"/>
        <v>0</v>
      </c>
      <c r="AX33" s="9">
        <f t="shared" si="20"/>
        <v>0</v>
      </c>
      <c r="AY33" s="9">
        <f t="shared" si="21"/>
        <v>0</v>
      </c>
      <c r="AZ33" s="9">
        <f t="shared" si="22"/>
        <v>0</v>
      </c>
      <c r="BA33" s="9">
        <f t="shared" si="23"/>
        <v>0</v>
      </c>
      <c r="BB33" s="9">
        <f t="shared" si="24"/>
        <v>0</v>
      </c>
      <c r="BC33" s="9">
        <f t="shared" si="25"/>
        <v>0</v>
      </c>
      <c r="BD33" s="9">
        <f t="shared" si="26"/>
        <v>0</v>
      </c>
      <c r="BE33" s="8">
        <f t="shared" si="27"/>
        <v>0</v>
      </c>
      <c r="BF33" s="7">
        <v>68252</v>
      </c>
      <c r="BG33" s="7">
        <v>77134</v>
      </c>
      <c r="BH33" s="7">
        <v>60474</v>
      </c>
      <c r="BI33" s="7">
        <v>55089</v>
      </c>
      <c r="BJ33" s="7"/>
      <c r="BK33" s="7">
        <v>26647</v>
      </c>
      <c r="BL33" s="7">
        <v>12795</v>
      </c>
      <c r="BM33" s="7">
        <v>11414</v>
      </c>
      <c r="BN33" s="7">
        <v>25313</v>
      </c>
      <c r="BO33" s="7">
        <v>120506</v>
      </c>
      <c r="BP33" s="7">
        <v>164024</v>
      </c>
      <c r="BQ33" s="7"/>
      <c r="BR33" s="8">
        <f t="shared" si="28"/>
        <v>621648</v>
      </c>
      <c r="BS33" s="7"/>
      <c r="BT33" s="13">
        <f t="shared" si="29"/>
        <v>120506</v>
      </c>
      <c r="BX33" s="13"/>
    </row>
    <row r="34" spans="1:76" x14ac:dyDescent="0.3">
      <c r="A34" s="1">
        <f t="shared" si="30"/>
        <v>3532</v>
      </c>
      <c r="B34" s="1" t="s">
        <v>51</v>
      </c>
      <c r="C34" s="7">
        <v>7.8003999999999998</v>
      </c>
      <c r="D34" s="7">
        <v>7.8003999999999998</v>
      </c>
      <c r="E34" s="7">
        <v>300</v>
      </c>
      <c r="F34" s="7">
        <v>600</v>
      </c>
      <c r="G34" s="7">
        <v>500</v>
      </c>
      <c r="H34" s="7">
        <v>400</v>
      </c>
      <c r="I34" s="7">
        <v>350</v>
      </c>
      <c r="J34" s="7">
        <v>200</v>
      </c>
      <c r="K34" s="7"/>
      <c r="L34" s="7"/>
      <c r="M34" s="7">
        <v>200</v>
      </c>
      <c r="N34" s="7">
        <v>350</v>
      </c>
      <c r="O34" s="7">
        <v>400</v>
      </c>
      <c r="P34" s="7">
        <v>700</v>
      </c>
      <c r="Q34" s="8">
        <f t="shared" si="0"/>
        <v>4000</v>
      </c>
      <c r="R34" s="9">
        <f t="shared" si="1"/>
        <v>2761.34</v>
      </c>
      <c r="S34" s="9">
        <f t="shared" si="2"/>
        <v>5522.68</v>
      </c>
      <c r="T34" s="9">
        <f t="shared" si="3"/>
        <v>4602.24</v>
      </c>
      <c r="U34" s="9">
        <f t="shared" si="4"/>
        <v>3681.79</v>
      </c>
      <c r="V34" s="9">
        <f t="shared" si="5"/>
        <v>3221.57</v>
      </c>
      <c r="W34" s="9">
        <f t="shared" si="6"/>
        <v>1840.89</v>
      </c>
      <c r="X34" s="9">
        <f t="shared" si="7"/>
        <v>0</v>
      </c>
      <c r="Y34" s="9">
        <f t="shared" si="8"/>
        <v>0</v>
      </c>
      <c r="Z34" s="9">
        <f t="shared" si="9"/>
        <v>1840.89</v>
      </c>
      <c r="AA34" s="9">
        <f t="shared" si="10"/>
        <v>3221.57</v>
      </c>
      <c r="AB34" s="9">
        <f t="shared" si="11"/>
        <v>3681.79</v>
      </c>
      <c r="AC34" s="9">
        <f t="shared" si="12"/>
        <v>6443.13</v>
      </c>
      <c r="AD34" s="8">
        <f t="shared" si="13"/>
        <v>36817.89</v>
      </c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8">
        <f t="shared" si="14"/>
        <v>0</v>
      </c>
      <c r="AS34" s="9">
        <f t="shared" si="15"/>
        <v>0</v>
      </c>
      <c r="AT34" s="9">
        <f t="shared" si="16"/>
        <v>0</v>
      </c>
      <c r="AU34" s="9">
        <f t="shared" si="17"/>
        <v>0</v>
      </c>
      <c r="AV34" s="9">
        <f t="shared" si="18"/>
        <v>0</v>
      </c>
      <c r="AW34" s="9">
        <f t="shared" si="19"/>
        <v>0</v>
      </c>
      <c r="AX34" s="9">
        <f t="shared" si="20"/>
        <v>0</v>
      </c>
      <c r="AY34" s="9">
        <f t="shared" si="21"/>
        <v>0</v>
      </c>
      <c r="AZ34" s="9">
        <f t="shared" si="22"/>
        <v>0</v>
      </c>
      <c r="BA34" s="9">
        <f t="shared" si="23"/>
        <v>0</v>
      </c>
      <c r="BB34" s="9">
        <f t="shared" si="24"/>
        <v>0</v>
      </c>
      <c r="BC34" s="9">
        <f t="shared" si="25"/>
        <v>0</v>
      </c>
      <c r="BD34" s="9">
        <f t="shared" si="26"/>
        <v>0</v>
      </c>
      <c r="BE34" s="8">
        <f t="shared" si="27"/>
        <v>0</v>
      </c>
      <c r="BF34" s="7">
        <v>2762</v>
      </c>
      <c r="BG34" s="7">
        <v>5523</v>
      </c>
      <c r="BH34" s="7">
        <v>4603</v>
      </c>
      <c r="BI34" s="7">
        <v>3682</v>
      </c>
      <c r="BJ34" s="7"/>
      <c r="BK34" s="7">
        <v>1841</v>
      </c>
      <c r="BL34" s="7">
        <v>0</v>
      </c>
      <c r="BM34" s="7">
        <v>0</v>
      </c>
      <c r="BN34" s="7">
        <v>1841</v>
      </c>
      <c r="BO34" s="7">
        <v>6444</v>
      </c>
      <c r="BP34" s="7">
        <v>10125</v>
      </c>
      <c r="BQ34" s="7"/>
      <c r="BR34" s="8">
        <f t="shared" si="28"/>
        <v>36821</v>
      </c>
      <c r="BS34" s="7"/>
      <c r="BT34" s="13">
        <f t="shared" si="29"/>
        <v>6444</v>
      </c>
      <c r="BX34" s="13"/>
    </row>
    <row r="35" spans="1:76" x14ac:dyDescent="0.3">
      <c r="A35" s="1">
        <f t="shared" si="30"/>
        <v>3533</v>
      </c>
      <c r="B35" s="1" t="s">
        <v>52</v>
      </c>
      <c r="C35" s="7">
        <v>7.8003999999999998</v>
      </c>
      <c r="D35" s="7">
        <v>7.8003999999999998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8">
        <f t="shared" si="0"/>
        <v>0</v>
      </c>
      <c r="R35" s="9">
        <f t="shared" si="1"/>
        <v>0</v>
      </c>
      <c r="S35" s="9">
        <f t="shared" si="2"/>
        <v>0</v>
      </c>
      <c r="T35" s="9">
        <f t="shared" si="3"/>
        <v>0</v>
      </c>
      <c r="U35" s="9">
        <f t="shared" si="4"/>
        <v>0</v>
      </c>
      <c r="V35" s="9">
        <f t="shared" si="5"/>
        <v>0</v>
      </c>
      <c r="W35" s="9">
        <f t="shared" si="6"/>
        <v>0</v>
      </c>
      <c r="X35" s="9">
        <f t="shared" si="7"/>
        <v>0</v>
      </c>
      <c r="Y35" s="9">
        <f t="shared" si="8"/>
        <v>0</v>
      </c>
      <c r="Z35" s="9">
        <f t="shared" si="9"/>
        <v>0</v>
      </c>
      <c r="AA35" s="9">
        <f t="shared" si="10"/>
        <v>0</v>
      </c>
      <c r="AB35" s="9">
        <f t="shared" si="11"/>
        <v>0</v>
      </c>
      <c r="AC35" s="9">
        <f t="shared" si="12"/>
        <v>0</v>
      </c>
      <c r="AD35" s="8">
        <f t="shared" si="13"/>
        <v>0</v>
      </c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8">
        <f t="shared" si="14"/>
        <v>0</v>
      </c>
      <c r="AS35" s="9">
        <f t="shared" si="15"/>
        <v>0</v>
      </c>
      <c r="AT35" s="9">
        <f t="shared" si="16"/>
        <v>0</v>
      </c>
      <c r="AU35" s="9">
        <f t="shared" si="17"/>
        <v>0</v>
      </c>
      <c r="AV35" s="9">
        <f t="shared" si="18"/>
        <v>0</v>
      </c>
      <c r="AW35" s="9">
        <f t="shared" si="19"/>
        <v>0</v>
      </c>
      <c r="AX35" s="9">
        <f t="shared" si="20"/>
        <v>0</v>
      </c>
      <c r="AY35" s="9">
        <f t="shared" si="21"/>
        <v>0</v>
      </c>
      <c r="AZ35" s="9">
        <f t="shared" si="22"/>
        <v>0</v>
      </c>
      <c r="BA35" s="9">
        <f t="shared" si="23"/>
        <v>0</v>
      </c>
      <c r="BB35" s="9">
        <f t="shared" si="24"/>
        <v>0</v>
      </c>
      <c r="BC35" s="9">
        <f t="shared" si="25"/>
        <v>0</v>
      </c>
      <c r="BD35" s="9">
        <f t="shared" si="26"/>
        <v>0</v>
      </c>
      <c r="BE35" s="8">
        <f t="shared" si="27"/>
        <v>0</v>
      </c>
      <c r="BF35" s="7">
        <v>174087</v>
      </c>
      <c r="BG35" s="7">
        <v>166331</v>
      </c>
      <c r="BH35" s="7">
        <v>143067</v>
      </c>
      <c r="BI35" s="7">
        <v>118251</v>
      </c>
      <c r="BJ35" s="7"/>
      <c r="BK35" s="7">
        <v>60866</v>
      </c>
      <c r="BL35" s="7">
        <v>18612</v>
      </c>
      <c r="BM35" s="7">
        <v>35673</v>
      </c>
      <c r="BN35" s="7">
        <v>108946</v>
      </c>
      <c r="BO35" s="7">
        <v>227197</v>
      </c>
      <c r="BP35" s="7">
        <v>346625</v>
      </c>
      <c r="BQ35" s="7"/>
      <c r="BR35" s="8">
        <f t="shared" si="28"/>
        <v>1399655</v>
      </c>
      <c r="BS35" s="7"/>
      <c r="BT35" s="13">
        <f t="shared" si="29"/>
        <v>227197</v>
      </c>
      <c r="BX35" s="13"/>
    </row>
    <row r="36" spans="1:76" x14ac:dyDescent="0.3">
      <c r="A36" s="1">
        <f t="shared" si="30"/>
        <v>3534</v>
      </c>
      <c r="B36" s="1" t="s">
        <v>53</v>
      </c>
      <c r="C36" s="7">
        <v>7.8003999999999998</v>
      </c>
      <c r="D36" s="7">
        <v>7.8003999999999998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8">
        <f t="shared" si="0"/>
        <v>0</v>
      </c>
      <c r="R36" s="9">
        <f t="shared" si="1"/>
        <v>0</v>
      </c>
      <c r="S36" s="9">
        <f t="shared" si="2"/>
        <v>0</v>
      </c>
      <c r="T36" s="9">
        <f t="shared" si="3"/>
        <v>0</v>
      </c>
      <c r="U36" s="9">
        <f t="shared" si="4"/>
        <v>0</v>
      </c>
      <c r="V36" s="9">
        <f t="shared" si="5"/>
        <v>0</v>
      </c>
      <c r="W36" s="9">
        <f t="shared" si="6"/>
        <v>0</v>
      </c>
      <c r="X36" s="9">
        <f t="shared" si="7"/>
        <v>0</v>
      </c>
      <c r="Y36" s="9">
        <f t="shared" si="8"/>
        <v>0</v>
      </c>
      <c r="Z36" s="9">
        <f t="shared" si="9"/>
        <v>0</v>
      </c>
      <c r="AA36" s="9">
        <f t="shared" si="10"/>
        <v>0</v>
      </c>
      <c r="AB36" s="9">
        <f t="shared" si="11"/>
        <v>0</v>
      </c>
      <c r="AC36" s="9">
        <f t="shared" si="12"/>
        <v>0</v>
      </c>
      <c r="AD36" s="8">
        <f t="shared" si="13"/>
        <v>0</v>
      </c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8">
        <f t="shared" si="14"/>
        <v>0</v>
      </c>
      <c r="AS36" s="9">
        <f t="shared" si="15"/>
        <v>0</v>
      </c>
      <c r="AT36" s="9">
        <f t="shared" si="16"/>
        <v>0</v>
      </c>
      <c r="AU36" s="9">
        <f t="shared" si="17"/>
        <v>0</v>
      </c>
      <c r="AV36" s="9">
        <f t="shared" si="18"/>
        <v>0</v>
      </c>
      <c r="AW36" s="9">
        <f t="shared" si="19"/>
        <v>0</v>
      </c>
      <c r="AX36" s="9">
        <f t="shared" si="20"/>
        <v>0</v>
      </c>
      <c r="AY36" s="9">
        <f t="shared" si="21"/>
        <v>0</v>
      </c>
      <c r="AZ36" s="9">
        <f t="shared" si="22"/>
        <v>0</v>
      </c>
      <c r="BA36" s="9">
        <f t="shared" si="23"/>
        <v>0</v>
      </c>
      <c r="BB36" s="9">
        <f t="shared" si="24"/>
        <v>0</v>
      </c>
      <c r="BC36" s="9">
        <f t="shared" si="25"/>
        <v>0</v>
      </c>
      <c r="BD36" s="9">
        <f t="shared" si="26"/>
        <v>0</v>
      </c>
      <c r="BE36" s="8">
        <f t="shared" si="27"/>
        <v>0</v>
      </c>
      <c r="BF36" s="7">
        <v>48001</v>
      </c>
      <c r="BG36" s="7">
        <v>46033</v>
      </c>
      <c r="BH36" s="7">
        <v>40132</v>
      </c>
      <c r="BI36" s="7">
        <v>33836</v>
      </c>
      <c r="BJ36" s="7"/>
      <c r="BK36" s="7">
        <v>19279</v>
      </c>
      <c r="BL36" s="7">
        <v>4722</v>
      </c>
      <c r="BM36" s="7">
        <v>9049</v>
      </c>
      <c r="BN36" s="7">
        <v>31476</v>
      </c>
      <c r="BO36" s="7">
        <v>65312</v>
      </c>
      <c r="BP36" s="7">
        <v>95608</v>
      </c>
      <c r="BQ36" s="7"/>
      <c r="BR36" s="8">
        <f t="shared" si="28"/>
        <v>393448</v>
      </c>
      <c r="BS36" s="7"/>
      <c r="BT36" s="13">
        <f t="shared" si="29"/>
        <v>65312</v>
      </c>
      <c r="BX36" s="13"/>
    </row>
    <row r="37" spans="1:76" x14ac:dyDescent="0.3">
      <c r="A37" s="1">
        <f t="shared" si="30"/>
        <v>3535</v>
      </c>
      <c r="B37" s="1" t="s">
        <v>54</v>
      </c>
      <c r="C37" s="7">
        <v>7.8003999999999998</v>
      </c>
      <c r="D37" s="7">
        <v>7.8003999999999998</v>
      </c>
      <c r="E37" s="7">
        <v>3100</v>
      </c>
      <c r="F37" s="7">
        <v>3200</v>
      </c>
      <c r="G37" s="7">
        <v>3200</v>
      </c>
      <c r="H37" s="7">
        <v>3200</v>
      </c>
      <c r="I37" s="7">
        <v>2300</v>
      </c>
      <c r="J37" s="7">
        <v>1100</v>
      </c>
      <c r="K37" s="7">
        <v>225</v>
      </c>
      <c r="L37" s="7">
        <v>225</v>
      </c>
      <c r="M37" s="7">
        <v>2900</v>
      </c>
      <c r="N37" s="7">
        <v>3400</v>
      </c>
      <c r="O37" s="7">
        <v>3500</v>
      </c>
      <c r="P37" s="7">
        <v>3700</v>
      </c>
      <c r="Q37" s="8">
        <f t="shared" si="0"/>
        <v>30050</v>
      </c>
      <c r="R37" s="9">
        <f t="shared" si="1"/>
        <v>28533.86</v>
      </c>
      <c r="S37" s="9">
        <f t="shared" si="2"/>
        <v>29454.31</v>
      </c>
      <c r="T37" s="9">
        <f t="shared" si="3"/>
        <v>29454.31</v>
      </c>
      <c r="U37" s="9">
        <f t="shared" si="4"/>
        <v>29454.31</v>
      </c>
      <c r="V37" s="9">
        <f t="shared" si="5"/>
        <v>21170.29</v>
      </c>
      <c r="W37" s="9">
        <f t="shared" si="6"/>
        <v>10124.92</v>
      </c>
      <c r="X37" s="9">
        <f t="shared" si="7"/>
        <v>2071.0100000000002</v>
      </c>
      <c r="Y37" s="9">
        <f t="shared" si="8"/>
        <v>2071.0100000000002</v>
      </c>
      <c r="Z37" s="9">
        <f t="shared" si="9"/>
        <v>26692.97</v>
      </c>
      <c r="AA37" s="9">
        <f t="shared" si="10"/>
        <v>31295.200000000001</v>
      </c>
      <c r="AB37" s="9">
        <f t="shared" si="11"/>
        <v>32215.65</v>
      </c>
      <c r="AC37" s="9">
        <f t="shared" si="12"/>
        <v>34056.550000000003</v>
      </c>
      <c r="AD37" s="8">
        <f t="shared" si="13"/>
        <v>276594.39</v>
      </c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8">
        <f t="shared" si="14"/>
        <v>0</v>
      </c>
      <c r="AS37" s="9">
        <f t="shared" si="15"/>
        <v>0</v>
      </c>
      <c r="AT37" s="9">
        <f t="shared" si="16"/>
        <v>0</v>
      </c>
      <c r="AU37" s="9">
        <f t="shared" si="17"/>
        <v>0</v>
      </c>
      <c r="AV37" s="9">
        <f t="shared" si="18"/>
        <v>0</v>
      </c>
      <c r="AW37" s="9">
        <f t="shared" si="19"/>
        <v>0</v>
      </c>
      <c r="AX37" s="9">
        <f t="shared" si="20"/>
        <v>0</v>
      </c>
      <c r="AY37" s="9">
        <f t="shared" si="21"/>
        <v>0</v>
      </c>
      <c r="AZ37" s="9">
        <f t="shared" si="22"/>
        <v>0</v>
      </c>
      <c r="BA37" s="9">
        <f t="shared" si="23"/>
        <v>0</v>
      </c>
      <c r="BB37" s="9">
        <f t="shared" si="24"/>
        <v>0</v>
      </c>
      <c r="BC37" s="9">
        <f t="shared" si="25"/>
        <v>0</v>
      </c>
      <c r="BD37" s="9">
        <f t="shared" si="26"/>
        <v>0</v>
      </c>
      <c r="BE37" s="8">
        <f t="shared" si="27"/>
        <v>0</v>
      </c>
      <c r="BF37" s="7">
        <v>28534</v>
      </c>
      <c r="BG37" s="7">
        <v>29455</v>
      </c>
      <c r="BH37" s="7">
        <v>29455</v>
      </c>
      <c r="BI37" s="7">
        <v>29455</v>
      </c>
      <c r="BJ37" s="7"/>
      <c r="BK37" s="7">
        <v>10125</v>
      </c>
      <c r="BL37" s="7">
        <v>2072</v>
      </c>
      <c r="BM37" s="7">
        <v>2072</v>
      </c>
      <c r="BN37" s="7">
        <v>26693</v>
      </c>
      <c r="BO37" s="7">
        <v>52467</v>
      </c>
      <c r="BP37" s="7">
        <v>66273</v>
      </c>
      <c r="BQ37" s="7"/>
      <c r="BR37" s="8">
        <f t="shared" si="28"/>
        <v>276601</v>
      </c>
      <c r="BS37" s="7">
        <f>SUM(BR3:BR37)</f>
        <v>17273140</v>
      </c>
      <c r="BT37" s="13">
        <f t="shared" si="29"/>
        <v>52467</v>
      </c>
      <c r="BX37" s="13"/>
    </row>
    <row r="38" spans="1:76" x14ac:dyDescent="0.3">
      <c r="A38" s="1"/>
      <c r="B38" s="1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8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8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8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8"/>
      <c r="BF38" s="17">
        <f t="shared" ref="BF38:BG38" si="31">SUM(BF3:BF37)</f>
        <v>1968751</v>
      </c>
      <c r="BG38" s="17">
        <f t="shared" si="31"/>
        <v>1931336</v>
      </c>
      <c r="BH38" s="17">
        <f>SUM(BH3:BH37)</f>
        <v>1597083</v>
      </c>
      <c r="BI38" s="17">
        <f t="shared" ref="BI38:BS38" si="32">SUM(BI3:BI37)</f>
        <v>1377807</v>
      </c>
      <c r="BJ38" s="17">
        <f t="shared" si="32"/>
        <v>0</v>
      </c>
      <c r="BK38" s="17">
        <f t="shared" si="32"/>
        <v>683962</v>
      </c>
      <c r="BL38" s="17">
        <f t="shared" si="32"/>
        <v>382328</v>
      </c>
      <c r="BM38" s="17">
        <f t="shared" si="32"/>
        <v>422570</v>
      </c>
      <c r="BN38" s="17">
        <f t="shared" si="32"/>
        <v>1198741</v>
      </c>
      <c r="BO38" s="17">
        <f t="shared" si="32"/>
        <v>3561565</v>
      </c>
      <c r="BP38" s="17">
        <f t="shared" si="32"/>
        <v>4148997</v>
      </c>
      <c r="BQ38" s="17">
        <f t="shared" si="32"/>
        <v>0</v>
      </c>
      <c r="BR38" s="17">
        <f t="shared" si="32"/>
        <v>17273140</v>
      </c>
      <c r="BS38" s="17">
        <f t="shared" si="32"/>
        <v>17273140</v>
      </c>
      <c r="BU38">
        <v>5</v>
      </c>
      <c r="BV38">
        <v>11</v>
      </c>
      <c r="BX38" s="13"/>
    </row>
    <row r="39" spans="1:76" x14ac:dyDescent="0.3">
      <c r="A39" s="1">
        <v>3550</v>
      </c>
      <c r="B39" s="1" t="s">
        <v>55</v>
      </c>
      <c r="C39" s="7">
        <v>7.8003999999999998</v>
      </c>
      <c r="D39" s="7">
        <v>7.8003999999999998</v>
      </c>
      <c r="E39" s="7">
        <v>1218</v>
      </c>
      <c r="F39" s="7">
        <v>885</v>
      </c>
      <c r="G39" s="7">
        <v>897</v>
      </c>
      <c r="H39" s="7">
        <v>1129</v>
      </c>
      <c r="I39" s="7">
        <v>907</v>
      </c>
      <c r="J39" s="7"/>
      <c r="K39" s="7"/>
      <c r="L39" s="7"/>
      <c r="M39" s="7">
        <v>775</v>
      </c>
      <c r="N39" s="7">
        <v>1175</v>
      </c>
      <c r="O39" s="7">
        <v>1659</v>
      </c>
      <c r="P39" s="7">
        <v>1500</v>
      </c>
      <c r="Q39" s="8">
        <f t="shared" si="0"/>
        <v>10145</v>
      </c>
      <c r="R39" s="9">
        <f t="shared" si="1"/>
        <v>11211.05</v>
      </c>
      <c r="S39" s="9">
        <f t="shared" si="2"/>
        <v>8145.96</v>
      </c>
      <c r="T39" s="9">
        <f t="shared" si="3"/>
        <v>8256.41</v>
      </c>
      <c r="U39" s="9">
        <f t="shared" si="4"/>
        <v>10391.85</v>
      </c>
      <c r="V39" s="9">
        <f t="shared" si="5"/>
        <v>8348.4599999999991</v>
      </c>
      <c r="W39" s="9">
        <f t="shared" si="6"/>
        <v>0</v>
      </c>
      <c r="X39" s="9">
        <f t="shared" si="7"/>
        <v>0</v>
      </c>
      <c r="Y39" s="9">
        <f t="shared" si="8"/>
        <v>0</v>
      </c>
      <c r="Z39" s="9">
        <f t="shared" si="9"/>
        <v>7133.47</v>
      </c>
      <c r="AA39" s="9">
        <f t="shared" si="10"/>
        <v>10815.25</v>
      </c>
      <c r="AB39" s="9">
        <f t="shared" si="11"/>
        <v>15270.22</v>
      </c>
      <c r="AC39" s="9">
        <f t="shared" si="12"/>
        <v>13806.71</v>
      </c>
      <c r="AD39" s="8">
        <f t="shared" si="13"/>
        <v>93379.38</v>
      </c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8">
        <f t="shared" si="14"/>
        <v>0</v>
      </c>
      <c r="AS39" s="9">
        <f t="shared" si="15"/>
        <v>0</v>
      </c>
      <c r="AT39" s="9">
        <f t="shared" si="16"/>
        <v>0</v>
      </c>
      <c r="AU39" s="9">
        <f t="shared" si="17"/>
        <v>0</v>
      </c>
      <c r="AV39" s="9">
        <f t="shared" si="18"/>
        <v>0</v>
      </c>
      <c r="AW39" s="9">
        <f t="shared" si="19"/>
        <v>0</v>
      </c>
      <c r="AX39" s="9">
        <f t="shared" si="20"/>
        <v>0</v>
      </c>
      <c r="AY39" s="9">
        <f t="shared" si="21"/>
        <v>0</v>
      </c>
      <c r="AZ39" s="9">
        <f t="shared" si="22"/>
        <v>0</v>
      </c>
      <c r="BA39" s="9">
        <f t="shared" si="23"/>
        <v>0</v>
      </c>
      <c r="BB39" s="9">
        <f t="shared" si="24"/>
        <v>0</v>
      </c>
      <c r="BC39" s="9">
        <f t="shared" si="25"/>
        <v>0</v>
      </c>
      <c r="BD39" s="9">
        <f t="shared" si="26"/>
        <v>0</v>
      </c>
      <c r="BE39" s="8">
        <f t="shared" si="27"/>
        <v>0</v>
      </c>
      <c r="BF39" s="7">
        <v>11212</v>
      </c>
      <c r="BG39" s="7">
        <v>8146</v>
      </c>
      <c r="BH39" s="7">
        <v>509144</v>
      </c>
      <c r="BI39" s="7">
        <v>10392</v>
      </c>
      <c r="BJ39" s="7"/>
      <c r="BK39" s="7">
        <v>0</v>
      </c>
      <c r="BL39" s="7">
        <v>0</v>
      </c>
      <c r="BM39" s="7">
        <v>0</v>
      </c>
      <c r="BN39" s="7">
        <v>7134</v>
      </c>
      <c r="BO39" s="7">
        <v>10816</v>
      </c>
      <c r="BP39" s="7">
        <v>37426</v>
      </c>
      <c r="BQ39" s="7"/>
      <c r="BR39" s="8">
        <f t="shared" si="28"/>
        <v>594270</v>
      </c>
      <c r="BS39" s="7"/>
      <c r="BU39">
        <v>8349</v>
      </c>
      <c r="BV39">
        <v>29077</v>
      </c>
      <c r="BW39" s="13">
        <f>BU39+BV39</f>
        <v>37426</v>
      </c>
      <c r="BX39" s="13"/>
    </row>
    <row r="40" spans="1:76" x14ac:dyDescent="0.3">
      <c r="A40" s="1">
        <f>A39+1</f>
        <v>3551</v>
      </c>
      <c r="B40" s="1" t="s">
        <v>56</v>
      </c>
      <c r="C40" s="7">
        <v>7.8003999999999998</v>
      </c>
      <c r="D40" s="7">
        <v>7.8003999999999998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8">
        <f t="shared" si="0"/>
        <v>0</v>
      </c>
      <c r="R40" s="9">
        <f t="shared" si="1"/>
        <v>0</v>
      </c>
      <c r="S40" s="9">
        <f t="shared" si="2"/>
        <v>0</v>
      </c>
      <c r="T40" s="9">
        <f t="shared" si="3"/>
        <v>0</v>
      </c>
      <c r="U40" s="9">
        <f t="shared" si="4"/>
        <v>0</v>
      </c>
      <c r="V40" s="9">
        <f t="shared" si="5"/>
        <v>0</v>
      </c>
      <c r="W40" s="9">
        <f t="shared" si="6"/>
        <v>0</v>
      </c>
      <c r="X40" s="9">
        <f t="shared" si="7"/>
        <v>0</v>
      </c>
      <c r="Y40" s="9">
        <f t="shared" si="8"/>
        <v>0</v>
      </c>
      <c r="Z40" s="9">
        <f t="shared" si="9"/>
        <v>0</v>
      </c>
      <c r="AA40" s="9">
        <f t="shared" si="10"/>
        <v>0</v>
      </c>
      <c r="AB40" s="9">
        <f t="shared" si="11"/>
        <v>0</v>
      </c>
      <c r="AC40" s="9">
        <f t="shared" si="12"/>
        <v>0</v>
      </c>
      <c r="AD40" s="8">
        <f t="shared" si="13"/>
        <v>0</v>
      </c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8">
        <f t="shared" si="14"/>
        <v>0</v>
      </c>
      <c r="AS40" s="9">
        <f t="shared" si="15"/>
        <v>0</v>
      </c>
      <c r="AT40" s="9">
        <f t="shared" si="16"/>
        <v>0</v>
      </c>
      <c r="AU40" s="9">
        <f t="shared" si="17"/>
        <v>0</v>
      </c>
      <c r="AV40" s="9">
        <f t="shared" si="18"/>
        <v>0</v>
      </c>
      <c r="AW40" s="9">
        <f t="shared" si="19"/>
        <v>0</v>
      </c>
      <c r="AX40" s="9">
        <f t="shared" si="20"/>
        <v>0</v>
      </c>
      <c r="AY40" s="9">
        <f t="shared" si="21"/>
        <v>0</v>
      </c>
      <c r="AZ40" s="9">
        <f t="shared" si="22"/>
        <v>0</v>
      </c>
      <c r="BA40" s="9">
        <f t="shared" si="23"/>
        <v>0</v>
      </c>
      <c r="BB40" s="9">
        <f t="shared" si="24"/>
        <v>0</v>
      </c>
      <c r="BC40" s="9">
        <f t="shared" si="25"/>
        <v>0</v>
      </c>
      <c r="BD40" s="9">
        <f t="shared" si="26"/>
        <v>0</v>
      </c>
      <c r="BE40" s="8">
        <f t="shared" si="27"/>
        <v>0</v>
      </c>
      <c r="BF40" s="7">
        <v>20005</v>
      </c>
      <c r="BG40" s="7">
        <v>19310</v>
      </c>
      <c r="BH40" s="7">
        <v>17049</v>
      </c>
      <c r="BI40" s="7">
        <v>18267</v>
      </c>
      <c r="BJ40" s="7"/>
      <c r="BK40" s="7">
        <v>1392</v>
      </c>
      <c r="BL40" s="7">
        <v>0</v>
      </c>
      <c r="BM40" s="7">
        <v>0</v>
      </c>
      <c r="BN40" s="7">
        <v>17049</v>
      </c>
      <c r="BO40" s="7">
        <v>18440</v>
      </c>
      <c r="BP40" s="7">
        <v>62453</v>
      </c>
      <c r="BQ40" s="7"/>
      <c r="BR40" s="8">
        <f t="shared" si="28"/>
        <v>173965</v>
      </c>
      <c r="BS40" s="7"/>
      <c r="BU40">
        <v>14439</v>
      </c>
      <c r="BV40">
        <v>48014</v>
      </c>
      <c r="BW40" s="13">
        <f t="shared" ref="BW40:BW66" si="33">BU40+BV40</f>
        <v>62453</v>
      </c>
      <c r="BX40" s="13"/>
    </row>
    <row r="41" spans="1:76" x14ac:dyDescent="0.3">
      <c r="A41" s="1">
        <f t="shared" ref="A41:A66" si="34">A40+1</f>
        <v>3552</v>
      </c>
      <c r="B41" s="1" t="s">
        <v>57</v>
      </c>
      <c r="C41" s="7">
        <v>7.8003999999999998</v>
      </c>
      <c r="D41" s="7">
        <v>7.8003999999999998</v>
      </c>
      <c r="E41" s="7">
        <v>1200</v>
      </c>
      <c r="F41" s="7">
        <v>1200</v>
      </c>
      <c r="G41" s="7">
        <v>1000</v>
      </c>
      <c r="H41" s="7">
        <v>850</v>
      </c>
      <c r="I41" s="7">
        <v>800</v>
      </c>
      <c r="J41" s="7">
        <v>270</v>
      </c>
      <c r="K41" s="7">
        <v>0</v>
      </c>
      <c r="L41" s="7">
        <v>0</v>
      </c>
      <c r="M41" s="7">
        <v>550</v>
      </c>
      <c r="N41" s="7">
        <v>1090</v>
      </c>
      <c r="O41" s="7">
        <v>1520</v>
      </c>
      <c r="P41" s="7">
        <v>1520</v>
      </c>
      <c r="Q41" s="8">
        <f t="shared" si="0"/>
        <v>10000</v>
      </c>
      <c r="R41" s="9">
        <f t="shared" si="1"/>
        <v>11045.37</v>
      </c>
      <c r="S41" s="9">
        <f t="shared" si="2"/>
        <v>11045.37</v>
      </c>
      <c r="T41" s="9">
        <f t="shared" si="3"/>
        <v>9204.4699999999993</v>
      </c>
      <c r="U41" s="9">
        <f t="shared" si="4"/>
        <v>7823.8</v>
      </c>
      <c r="V41" s="9">
        <f t="shared" si="5"/>
        <v>7363.58</v>
      </c>
      <c r="W41" s="9">
        <f t="shared" si="6"/>
        <v>2485.21</v>
      </c>
      <c r="X41" s="9">
        <f t="shared" si="7"/>
        <v>0</v>
      </c>
      <c r="Y41" s="9">
        <f t="shared" si="8"/>
        <v>0</v>
      </c>
      <c r="Z41" s="9">
        <f t="shared" si="9"/>
        <v>5062.46</v>
      </c>
      <c r="AA41" s="9">
        <f t="shared" si="10"/>
        <v>10032.870000000001</v>
      </c>
      <c r="AB41" s="9">
        <f t="shared" si="11"/>
        <v>13990.8</v>
      </c>
      <c r="AC41" s="9">
        <f t="shared" si="12"/>
        <v>13990.8</v>
      </c>
      <c r="AD41" s="8">
        <f t="shared" si="13"/>
        <v>92044.73000000001</v>
      </c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8">
        <f t="shared" si="14"/>
        <v>0</v>
      </c>
      <c r="AS41" s="9">
        <f t="shared" si="15"/>
        <v>0</v>
      </c>
      <c r="AT41" s="9">
        <f t="shared" si="16"/>
        <v>0</v>
      </c>
      <c r="AU41" s="9">
        <f t="shared" si="17"/>
        <v>0</v>
      </c>
      <c r="AV41" s="9">
        <f t="shared" si="18"/>
        <v>0</v>
      </c>
      <c r="AW41" s="9">
        <f t="shared" si="19"/>
        <v>0</v>
      </c>
      <c r="AX41" s="9">
        <f t="shared" si="20"/>
        <v>0</v>
      </c>
      <c r="AY41" s="9">
        <f t="shared" si="21"/>
        <v>0</v>
      </c>
      <c r="AZ41" s="9">
        <f t="shared" si="22"/>
        <v>0</v>
      </c>
      <c r="BA41" s="9">
        <f t="shared" si="23"/>
        <v>0</v>
      </c>
      <c r="BB41" s="9">
        <f t="shared" si="24"/>
        <v>0</v>
      </c>
      <c r="BC41" s="9">
        <f t="shared" si="25"/>
        <v>0</v>
      </c>
      <c r="BD41" s="9">
        <f t="shared" si="26"/>
        <v>0</v>
      </c>
      <c r="BE41" s="8">
        <f t="shared" si="27"/>
        <v>0</v>
      </c>
      <c r="BF41" s="7">
        <v>11046</v>
      </c>
      <c r="BG41" s="7">
        <v>11046</v>
      </c>
      <c r="BH41" s="7">
        <v>9205</v>
      </c>
      <c r="BI41" s="7">
        <v>7824</v>
      </c>
      <c r="BJ41" s="7"/>
      <c r="BK41" s="7">
        <v>2486</v>
      </c>
      <c r="BL41" s="7">
        <v>0</v>
      </c>
      <c r="BM41" s="7">
        <v>0</v>
      </c>
      <c r="BN41" s="7">
        <v>5063</v>
      </c>
      <c r="BO41" s="7">
        <v>10033</v>
      </c>
      <c r="BP41" s="7">
        <v>35346</v>
      </c>
      <c r="BQ41" s="7"/>
      <c r="BR41" s="8">
        <f t="shared" si="28"/>
        <v>92049</v>
      </c>
      <c r="BS41" s="7"/>
      <c r="BU41">
        <v>7364</v>
      </c>
      <c r="BV41">
        <v>27982</v>
      </c>
      <c r="BW41" s="13">
        <f t="shared" si="33"/>
        <v>35346</v>
      </c>
      <c r="BX41" s="13"/>
    </row>
    <row r="42" spans="1:76" x14ac:dyDescent="0.3">
      <c r="A42" s="1">
        <f t="shared" si="34"/>
        <v>3553</v>
      </c>
      <c r="B42" s="1" t="s">
        <v>58</v>
      </c>
      <c r="C42" s="7">
        <v>7.8003999999999998</v>
      </c>
      <c r="D42" s="7">
        <v>7.8003999999999998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8">
        <f t="shared" si="0"/>
        <v>0</v>
      </c>
      <c r="R42" s="9">
        <f t="shared" si="1"/>
        <v>0</v>
      </c>
      <c r="S42" s="9">
        <f t="shared" si="2"/>
        <v>0</v>
      </c>
      <c r="T42" s="9">
        <f t="shared" si="3"/>
        <v>0</v>
      </c>
      <c r="U42" s="9">
        <f t="shared" si="4"/>
        <v>0</v>
      </c>
      <c r="V42" s="9">
        <f t="shared" si="5"/>
        <v>0</v>
      </c>
      <c r="W42" s="9">
        <f t="shared" si="6"/>
        <v>0</v>
      </c>
      <c r="X42" s="9">
        <f t="shared" si="7"/>
        <v>0</v>
      </c>
      <c r="Y42" s="9">
        <f t="shared" si="8"/>
        <v>0</v>
      </c>
      <c r="Z42" s="9">
        <f t="shared" si="9"/>
        <v>0</v>
      </c>
      <c r="AA42" s="9">
        <f t="shared" si="10"/>
        <v>0</v>
      </c>
      <c r="AB42" s="9">
        <f t="shared" si="11"/>
        <v>0</v>
      </c>
      <c r="AC42" s="9">
        <f t="shared" si="12"/>
        <v>0</v>
      </c>
      <c r="AD42" s="8">
        <f t="shared" si="13"/>
        <v>0</v>
      </c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8">
        <f t="shared" si="14"/>
        <v>0</v>
      </c>
      <c r="AS42" s="9">
        <f t="shared" si="15"/>
        <v>0</v>
      </c>
      <c r="AT42" s="9">
        <f t="shared" si="16"/>
        <v>0</v>
      </c>
      <c r="AU42" s="9">
        <f t="shared" si="17"/>
        <v>0</v>
      </c>
      <c r="AV42" s="9">
        <f t="shared" si="18"/>
        <v>0</v>
      </c>
      <c r="AW42" s="9">
        <f t="shared" si="19"/>
        <v>0</v>
      </c>
      <c r="AX42" s="9">
        <f t="shared" si="20"/>
        <v>0</v>
      </c>
      <c r="AY42" s="9">
        <f t="shared" si="21"/>
        <v>0</v>
      </c>
      <c r="AZ42" s="9">
        <f t="shared" si="22"/>
        <v>0</v>
      </c>
      <c r="BA42" s="9">
        <f t="shared" si="23"/>
        <v>0</v>
      </c>
      <c r="BB42" s="9">
        <f t="shared" si="24"/>
        <v>0</v>
      </c>
      <c r="BC42" s="9">
        <f t="shared" si="25"/>
        <v>0</v>
      </c>
      <c r="BD42" s="9">
        <f t="shared" si="26"/>
        <v>0</v>
      </c>
      <c r="BE42" s="8">
        <f t="shared" si="27"/>
        <v>0</v>
      </c>
      <c r="BF42" s="7">
        <v>9486</v>
      </c>
      <c r="BG42" s="7">
        <v>9156</v>
      </c>
      <c r="BH42" s="7">
        <v>8085</v>
      </c>
      <c r="BI42" s="7">
        <v>8662</v>
      </c>
      <c r="BJ42" s="7"/>
      <c r="BK42" s="7">
        <v>660</v>
      </c>
      <c r="BL42" s="7">
        <v>0</v>
      </c>
      <c r="BM42" s="7">
        <v>0</v>
      </c>
      <c r="BN42" s="7">
        <v>8085</v>
      </c>
      <c r="BO42" s="7">
        <v>8745</v>
      </c>
      <c r="BP42" s="7">
        <v>29616</v>
      </c>
      <c r="BQ42" s="7"/>
      <c r="BR42" s="8">
        <f t="shared" si="28"/>
        <v>82495</v>
      </c>
      <c r="BS42" s="7"/>
      <c r="BU42">
        <v>6847</v>
      </c>
      <c r="BV42">
        <v>22769</v>
      </c>
      <c r="BW42" s="13">
        <f t="shared" si="33"/>
        <v>29616</v>
      </c>
      <c r="BX42" s="13"/>
    </row>
    <row r="43" spans="1:76" x14ac:dyDescent="0.3">
      <c r="A43" s="1">
        <f t="shared" si="34"/>
        <v>3554</v>
      </c>
      <c r="B43" s="1" t="s">
        <v>59</v>
      </c>
      <c r="C43" s="7">
        <v>7.8003999999999998</v>
      </c>
      <c r="D43" s="7">
        <v>7.8003999999999998</v>
      </c>
      <c r="E43" s="7">
        <v>1000</v>
      </c>
      <c r="F43" s="7">
        <v>1030</v>
      </c>
      <c r="G43" s="7">
        <v>900</v>
      </c>
      <c r="H43" s="7">
        <v>830</v>
      </c>
      <c r="I43" s="7">
        <v>750</v>
      </c>
      <c r="J43" s="7">
        <v>200</v>
      </c>
      <c r="K43" s="7"/>
      <c r="L43" s="7"/>
      <c r="M43" s="7">
        <v>850</v>
      </c>
      <c r="N43" s="7">
        <v>950</v>
      </c>
      <c r="O43" s="7">
        <v>1150</v>
      </c>
      <c r="P43" s="7">
        <v>1280</v>
      </c>
      <c r="Q43" s="8">
        <f t="shared" si="0"/>
        <v>8940</v>
      </c>
      <c r="R43" s="9">
        <f t="shared" si="1"/>
        <v>9204.4699999999993</v>
      </c>
      <c r="S43" s="9">
        <f t="shared" si="2"/>
        <v>9480.61</v>
      </c>
      <c r="T43" s="9">
        <f t="shared" si="3"/>
        <v>8284.02</v>
      </c>
      <c r="U43" s="9">
        <f t="shared" si="4"/>
        <v>7639.71</v>
      </c>
      <c r="V43" s="9">
        <f t="shared" si="5"/>
        <v>6903.35</v>
      </c>
      <c r="W43" s="9">
        <f t="shared" si="6"/>
        <v>1840.89</v>
      </c>
      <c r="X43" s="9">
        <f t="shared" si="7"/>
        <v>0</v>
      </c>
      <c r="Y43" s="9">
        <f t="shared" si="8"/>
        <v>0</v>
      </c>
      <c r="Z43" s="9">
        <f t="shared" si="9"/>
        <v>7823.8</v>
      </c>
      <c r="AA43" s="9">
        <f t="shared" si="10"/>
        <v>8744.25</v>
      </c>
      <c r="AB43" s="9">
        <f t="shared" si="11"/>
        <v>10585.14</v>
      </c>
      <c r="AC43" s="9">
        <f t="shared" si="12"/>
        <v>11781.72</v>
      </c>
      <c r="AD43" s="8">
        <f t="shared" si="13"/>
        <v>82287.960000000006</v>
      </c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8">
        <f t="shared" si="14"/>
        <v>0</v>
      </c>
      <c r="AS43" s="9">
        <f t="shared" si="15"/>
        <v>0</v>
      </c>
      <c r="AT43" s="9">
        <f t="shared" si="16"/>
        <v>0</v>
      </c>
      <c r="AU43" s="9">
        <f t="shared" si="17"/>
        <v>0</v>
      </c>
      <c r="AV43" s="9">
        <f t="shared" si="18"/>
        <v>0</v>
      </c>
      <c r="AW43" s="9">
        <f t="shared" si="19"/>
        <v>0</v>
      </c>
      <c r="AX43" s="9">
        <f t="shared" si="20"/>
        <v>0</v>
      </c>
      <c r="AY43" s="9">
        <f t="shared" si="21"/>
        <v>0</v>
      </c>
      <c r="AZ43" s="9">
        <f t="shared" si="22"/>
        <v>0</v>
      </c>
      <c r="BA43" s="9">
        <f t="shared" si="23"/>
        <v>0</v>
      </c>
      <c r="BB43" s="9">
        <f t="shared" si="24"/>
        <v>0</v>
      </c>
      <c r="BC43" s="9">
        <f t="shared" si="25"/>
        <v>0</v>
      </c>
      <c r="BD43" s="9">
        <f t="shared" si="26"/>
        <v>0</v>
      </c>
      <c r="BE43" s="8">
        <f t="shared" si="27"/>
        <v>0</v>
      </c>
      <c r="BF43" s="7">
        <v>9205</v>
      </c>
      <c r="BG43" s="7">
        <v>9481</v>
      </c>
      <c r="BH43" s="7">
        <v>8285</v>
      </c>
      <c r="BI43" s="7">
        <v>7640</v>
      </c>
      <c r="BJ43" s="7"/>
      <c r="BK43" s="7">
        <v>1841</v>
      </c>
      <c r="BL43" s="7">
        <v>0</v>
      </c>
      <c r="BM43" s="7">
        <v>0</v>
      </c>
      <c r="BN43" s="7">
        <v>7824</v>
      </c>
      <c r="BO43" s="7">
        <v>8745</v>
      </c>
      <c r="BP43" s="7">
        <v>29271</v>
      </c>
      <c r="BQ43" s="7"/>
      <c r="BR43" s="8">
        <f t="shared" si="28"/>
        <v>82292</v>
      </c>
      <c r="BS43" s="7"/>
      <c r="BU43">
        <v>6904</v>
      </c>
      <c r="BV43">
        <v>22367</v>
      </c>
      <c r="BW43" s="13">
        <f t="shared" si="33"/>
        <v>29271</v>
      </c>
      <c r="BX43" s="13"/>
    </row>
    <row r="44" spans="1:76" x14ac:dyDescent="0.3">
      <c r="A44" s="1">
        <f t="shared" si="34"/>
        <v>3555</v>
      </c>
      <c r="B44" s="1" t="s">
        <v>60</v>
      </c>
      <c r="C44" s="7">
        <v>7.8003999999999998</v>
      </c>
      <c r="D44" s="7">
        <v>7.8003999999999998</v>
      </c>
      <c r="E44" s="7">
        <v>1494</v>
      </c>
      <c r="F44" s="7">
        <v>1592</v>
      </c>
      <c r="G44" s="7">
        <v>1691</v>
      </c>
      <c r="H44" s="7">
        <v>1544</v>
      </c>
      <c r="I44" s="7">
        <v>1648</v>
      </c>
      <c r="J44" s="7"/>
      <c r="K44" s="7"/>
      <c r="L44" s="7"/>
      <c r="M44" s="7">
        <v>1645</v>
      </c>
      <c r="N44" s="7">
        <v>2545</v>
      </c>
      <c r="O44" s="7">
        <v>1658</v>
      </c>
      <c r="P44" s="7">
        <v>1592</v>
      </c>
      <c r="Q44" s="8">
        <f t="shared" si="0"/>
        <v>15409</v>
      </c>
      <c r="R44" s="9">
        <f t="shared" si="1"/>
        <v>13751.48</v>
      </c>
      <c r="S44" s="9">
        <f t="shared" si="2"/>
        <v>14653.52</v>
      </c>
      <c r="T44" s="9">
        <f t="shared" si="3"/>
        <v>15564.76</v>
      </c>
      <c r="U44" s="9">
        <f t="shared" si="4"/>
        <v>14211.7</v>
      </c>
      <c r="V44" s="9">
        <f t="shared" si="5"/>
        <v>15168.97</v>
      </c>
      <c r="W44" s="9">
        <f t="shared" si="6"/>
        <v>0</v>
      </c>
      <c r="X44" s="9">
        <f t="shared" si="7"/>
        <v>0</v>
      </c>
      <c r="Y44" s="9">
        <f t="shared" si="8"/>
        <v>0</v>
      </c>
      <c r="Z44" s="9">
        <f t="shared" si="9"/>
        <v>15141.36</v>
      </c>
      <c r="AA44" s="9">
        <f t="shared" si="10"/>
        <v>23425.38</v>
      </c>
      <c r="AB44" s="9">
        <f t="shared" si="11"/>
        <v>15261.01</v>
      </c>
      <c r="AC44" s="9">
        <f t="shared" si="12"/>
        <v>14653.52</v>
      </c>
      <c r="AD44" s="8">
        <f t="shared" si="13"/>
        <v>141831.70000000001</v>
      </c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8">
        <f t="shared" si="14"/>
        <v>0</v>
      </c>
      <c r="AS44" s="9">
        <f t="shared" si="15"/>
        <v>0</v>
      </c>
      <c r="AT44" s="9">
        <f t="shared" si="16"/>
        <v>0</v>
      </c>
      <c r="AU44" s="9">
        <f t="shared" si="17"/>
        <v>0</v>
      </c>
      <c r="AV44" s="9">
        <f t="shared" si="18"/>
        <v>0</v>
      </c>
      <c r="AW44" s="9">
        <f t="shared" si="19"/>
        <v>0</v>
      </c>
      <c r="AX44" s="9">
        <f t="shared" si="20"/>
        <v>0</v>
      </c>
      <c r="AY44" s="9">
        <f t="shared" si="21"/>
        <v>0</v>
      </c>
      <c r="AZ44" s="9">
        <f t="shared" si="22"/>
        <v>0</v>
      </c>
      <c r="BA44" s="9">
        <f t="shared" si="23"/>
        <v>0</v>
      </c>
      <c r="BB44" s="9">
        <f t="shared" si="24"/>
        <v>0</v>
      </c>
      <c r="BC44" s="9">
        <f t="shared" si="25"/>
        <v>0</v>
      </c>
      <c r="BD44" s="9">
        <f t="shared" si="26"/>
        <v>0</v>
      </c>
      <c r="BE44" s="8">
        <f t="shared" si="27"/>
        <v>0</v>
      </c>
      <c r="BF44" s="7">
        <v>13752</v>
      </c>
      <c r="BG44" s="7">
        <v>14654</v>
      </c>
      <c r="BH44" s="7">
        <v>15565</v>
      </c>
      <c r="BI44" s="7">
        <v>14212</v>
      </c>
      <c r="BJ44" s="7"/>
      <c r="BK44" s="7">
        <v>0</v>
      </c>
      <c r="BL44" s="7">
        <v>0</v>
      </c>
      <c r="BM44" s="7">
        <v>0</v>
      </c>
      <c r="BN44" s="7">
        <v>15142</v>
      </c>
      <c r="BO44" s="7">
        <v>23426</v>
      </c>
      <c r="BP44" s="7">
        <v>45084</v>
      </c>
      <c r="BQ44" s="7"/>
      <c r="BR44" s="8">
        <f t="shared" si="28"/>
        <v>141835</v>
      </c>
      <c r="BS44" s="7"/>
      <c r="BU44">
        <v>15169</v>
      </c>
      <c r="BV44">
        <v>29915</v>
      </c>
      <c r="BW44" s="13">
        <f t="shared" si="33"/>
        <v>45084</v>
      </c>
      <c r="BX44" s="13"/>
    </row>
    <row r="45" spans="1:76" x14ac:dyDescent="0.3">
      <c r="A45" s="1">
        <f t="shared" si="34"/>
        <v>3556</v>
      </c>
      <c r="B45" s="1" t="s">
        <v>61</v>
      </c>
      <c r="C45" s="7">
        <v>7.8003999999999998</v>
      </c>
      <c r="D45" s="7">
        <v>7.8003999999999998</v>
      </c>
      <c r="E45" s="7">
        <v>2300</v>
      </c>
      <c r="F45" s="7">
        <v>2300</v>
      </c>
      <c r="G45" s="7">
        <v>2000</v>
      </c>
      <c r="H45" s="7">
        <v>3000</v>
      </c>
      <c r="I45" s="7">
        <v>2200</v>
      </c>
      <c r="J45" s="7"/>
      <c r="K45" s="7"/>
      <c r="L45" s="7"/>
      <c r="M45" s="7">
        <v>3000</v>
      </c>
      <c r="N45" s="7">
        <v>2500</v>
      </c>
      <c r="O45" s="7">
        <v>2700</v>
      </c>
      <c r="P45" s="7">
        <v>3000</v>
      </c>
      <c r="Q45" s="8">
        <f t="shared" si="0"/>
        <v>23000</v>
      </c>
      <c r="R45" s="9">
        <f t="shared" si="1"/>
        <v>21170.29</v>
      </c>
      <c r="S45" s="9">
        <f t="shared" si="2"/>
        <v>21170.29</v>
      </c>
      <c r="T45" s="9">
        <f t="shared" si="3"/>
        <v>18408.939999999999</v>
      </c>
      <c r="U45" s="9">
        <f t="shared" si="4"/>
        <v>27613.42</v>
      </c>
      <c r="V45" s="9">
        <f t="shared" si="5"/>
        <v>20249.84</v>
      </c>
      <c r="W45" s="9">
        <f t="shared" si="6"/>
        <v>0</v>
      </c>
      <c r="X45" s="9">
        <f t="shared" si="7"/>
        <v>0</v>
      </c>
      <c r="Y45" s="9">
        <f t="shared" si="8"/>
        <v>0</v>
      </c>
      <c r="Z45" s="9">
        <f t="shared" si="9"/>
        <v>27613.42</v>
      </c>
      <c r="AA45" s="9">
        <f t="shared" si="10"/>
        <v>23011.18</v>
      </c>
      <c r="AB45" s="9">
        <f t="shared" si="11"/>
        <v>24852.07</v>
      </c>
      <c r="AC45" s="9">
        <f t="shared" si="12"/>
        <v>27613.42</v>
      </c>
      <c r="AD45" s="8">
        <f t="shared" si="13"/>
        <v>211702.87</v>
      </c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8">
        <f t="shared" si="14"/>
        <v>0</v>
      </c>
      <c r="AS45" s="9">
        <f t="shared" si="15"/>
        <v>0</v>
      </c>
      <c r="AT45" s="9">
        <f t="shared" si="16"/>
        <v>0</v>
      </c>
      <c r="AU45" s="9">
        <f t="shared" si="17"/>
        <v>0</v>
      </c>
      <c r="AV45" s="9">
        <f t="shared" si="18"/>
        <v>0</v>
      </c>
      <c r="AW45" s="9">
        <f t="shared" si="19"/>
        <v>0</v>
      </c>
      <c r="AX45" s="9">
        <f t="shared" si="20"/>
        <v>0</v>
      </c>
      <c r="AY45" s="9">
        <f t="shared" si="21"/>
        <v>0</v>
      </c>
      <c r="AZ45" s="9">
        <f t="shared" si="22"/>
        <v>0</v>
      </c>
      <c r="BA45" s="9">
        <f t="shared" si="23"/>
        <v>0</v>
      </c>
      <c r="BB45" s="9">
        <f t="shared" si="24"/>
        <v>0</v>
      </c>
      <c r="BC45" s="9">
        <f t="shared" si="25"/>
        <v>0</v>
      </c>
      <c r="BD45" s="9">
        <f t="shared" si="26"/>
        <v>0</v>
      </c>
      <c r="BE45" s="8">
        <f t="shared" si="27"/>
        <v>0</v>
      </c>
      <c r="BF45" s="7">
        <v>21171</v>
      </c>
      <c r="BG45" s="7">
        <v>21171</v>
      </c>
      <c r="BH45" s="7">
        <v>18409</v>
      </c>
      <c r="BI45" s="7">
        <v>27614</v>
      </c>
      <c r="BJ45" s="7"/>
      <c r="BK45" s="7">
        <v>0</v>
      </c>
      <c r="BL45" s="7">
        <v>0</v>
      </c>
      <c r="BM45" s="7">
        <v>0</v>
      </c>
      <c r="BN45" s="7">
        <v>27614</v>
      </c>
      <c r="BO45" s="7">
        <v>23012</v>
      </c>
      <c r="BP45" s="7">
        <v>72716</v>
      </c>
      <c r="BQ45" s="7"/>
      <c r="BR45" s="8">
        <f t="shared" si="28"/>
        <v>211707</v>
      </c>
      <c r="BS45" s="7"/>
      <c r="BU45">
        <v>20250</v>
      </c>
      <c r="BV45">
        <v>52466</v>
      </c>
      <c r="BW45" s="13">
        <f t="shared" si="33"/>
        <v>72716</v>
      </c>
      <c r="BX45" s="13"/>
    </row>
    <row r="46" spans="1:76" x14ac:dyDescent="0.3">
      <c r="A46" s="1">
        <f t="shared" si="34"/>
        <v>3557</v>
      </c>
      <c r="B46" s="1" t="s">
        <v>62</v>
      </c>
      <c r="C46" s="7">
        <v>7.8003999999999998</v>
      </c>
      <c r="D46" s="7">
        <v>7.8003999999999998</v>
      </c>
      <c r="E46" s="7">
        <v>3900</v>
      </c>
      <c r="F46" s="7">
        <v>3900</v>
      </c>
      <c r="G46" s="7">
        <v>3850</v>
      </c>
      <c r="H46" s="7">
        <v>3300</v>
      </c>
      <c r="I46" s="7">
        <v>2800</v>
      </c>
      <c r="J46" s="7"/>
      <c r="K46" s="7"/>
      <c r="L46" s="7"/>
      <c r="M46" s="7">
        <v>2900</v>
      </c>
      <c r="N46" s="7">
        <v>4000</v>
      </c>
      <c r="O46" s="7">
        <v>4000</v>
      </c>
      <c r="P46" s="7">
        <v>5000</v>
      </c>
      <c r="Q46" s="8">
        <f t="shared" si="0"/>
        <v>33650</v>
      </c>
      <c r="R46" s="9">
        <f t="shared" si="1"/>
        <v>35897.440000000002</v>
      </c>
      <c r="S46" s="9">
        <f t="shared" si="2"/>
        <v>35897.440000000002</v>
      </c>
      <c r="T46" s="9">
        <f t="shared" si="3"/>
        <v>35437.22</v>
      </c>
      <c r="U46" s="9">
        <f t="shared" si="4"/>
        <v>30374.76</v>
      </c>
      <c r="V46" s="9">
        <f t="shared" si="5"/>
        <v>25772.52</v>
      </c>
      <c r="W46" s="9">
        <f t="shared" si="6"/>
        <v>0</v>
      </c>
      <c r="X46" s="9">
        <f t="shared" si="7"/>
        <v>0</v>
      </c>
      <c r="Y46" s="9">
        <f t="shared" si="8"/>
        <v>0</v>
      </c>
      <c r="Z46" s="9">
        <f t="shared" si="9"/>
        <v>26692.97</v>
      </c>
      <c r="AA46" s="9">
        <f t="shared" si="10"/>
        <v>36817.89</v>
      </c>
      <c r="AB46" s="9">
        <f t="shared" si="11"/>
        <v>36817.89</v>
      </c>
      <c r="AC46" s="9">
        <f t="shared" si="12"/>
        <v>46022.36</v>
      </c>
      <c r="AD46" s="8">
        <f t="shared" si="13"/>
        <v>309730.49</v>
      </c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8">
        <f t="shared" si="14"/>
        <v>0</v>
      </c>
      <c r="AS46" s="9">
        <f t="shared" si="15"/>
        <v>0</v>
      </c>
      <c r="AT46" s="9">
        <f t="shared" si="16"/>
        <v>0</v>
      </c>
      <c r="AU46" s="9">
        <f t="shared" si="17"/>
        <v>0</v>
      </c>
      <c r="AV46" s="9">
        <f t="shared" si="18"/>
        <v>0</v>
      </c>
      <c r="AW46" s="9">
        <f t="shared" si="19"/>
        <v>0</v>
      </c>
      <c r="AX46" s="9">
        <f t="shared" si="20"/>
        <v>0</v>
      </c>
      <c r="AY46" s="9">
        <f t="shared" si="21"/>
        <v>0</v>
      </c>
      <c r="AZ46" s="9">
        <f t="shared" si="22"/>
        <v>0</v>
      </c>
      <c r="BA46" s="9">
        <f t="shared" si="23"/>
        <v>0</v>
      </c>
      <c r="BB46" s="9">
        <f t="shared" si="24"/>
        <v>0</v>
      </c>
      <c r="BC46" s="9">
        <f t="shared" si="25"/>
        <v>0</v>
      </c>
      <c r="BD46" s="9">
        <f t="shared" si="26"/>
        <v>0</v>
      </c>
      <c r="BE46" s="8">
        <f t="shared" si="27"/>
        <v>0</v>
      </c>
      <c r="BF46" s="7">
        <v>35898</v>
      </c>
      <c r="BG46" s="7">
        <v>35898</v>
      </c>
      <c r="BH46" s="7">
        <v>35438</v>
      </c>
      <c r="BI46" s="7">
        <v>30375</v>
      </c>
      <c r="BJ46" s="7"/>
      <c r="BK46" s="7">
        <v>0</v>
      </c>
      <c r="BL46" s="7">
        <v>0</v>
      </c>
      <c r="BM46" s="7">
        <v>0</v>
      </c>
      <c r="BN46" s="7">
        <v>26693</v>
      </c>
      <c r="BO46" s="7">
        <v>36818</v>
      </c>
      <c r="BP46" s="7">
        <v>108614</v>
      </c>
      <c r="BQ46" s="7"/>
      <c r="BR46" s="8">
        <f t="shared" si="28"/>
        <v>309734</v>
      </c>
      <c r="BS46" s="7"/>
      <c r="BU46">
        <v>25773</v>
      </c>
      <c r="BV46">
        <v>82841</v>
      </c>
      <c r="BW46" s="13">
        <f t="shared" si="33"/>
        <v>108614</v>
      </c>
      <c r="BX46" s="13"/>
    </row>
    <row r="47" spans="1:76" x14ac:dyDescent="0.3">
      <c r="A47" s="1">
        <f t="shared" si="34"/>
        <v>3558</v>
      </c>
      <c r="B47" s="1" t="s">
        <v>63</v>
      </c>
      <c r="C47" s="7">
        <v>7.8003999999999998</v>
      </c>
      <c r="D47" s="7">
        <v>7.8003999999999998</v>
      </c>
      <c r="E47" s="7">
        <v>4500</v>
      </c>
      <c r="F47" s="7">
        <v>4500</v>
      </c>
      <c r="G47" s="7">
        <v>4000</v>
      </c>
      <c r="H47" s="7">
        <v>3500</v>
      </c>
      <c r="I47" s="7">
        <v>3000</v>
      </c>
      <c r="J47" s="7">
        <v>1500</v>
      </c>
      <c r="K47" s="7"/>
      <c r="L47" s="7"/>
      <c r="M47" s="7">
        <v>3000</v>
      </c>
      <c r="N47" s="7">
        <v>3500</v>
      </c>
      <c r="O47" s="7">
        <v>4500</v>
      </c>
      <c r="P47" s="7">
        <v>4500</v>
      </c>
      <c r="Q47" s="8">
        <f t="shared" si="0"/>
        <v>36500</v>
      </c>
      <c r="R47" s="9">
        <f t="shared" si="1"/>
        <v>41420.120000000003</v>
      </c>
      <c r="S47" s="9">
        <f t="shared" si="2"/>
        <v>41420.120000000003</v>
      </c>
      <c r="T47" s="9">
        <f t="shared" si="3"/>
        <v>36817.89</v>
      </c>
      <c r="U47" s="9">
        <f t="shared" si="4"/>
        <v>32215.65</v>
      </c>
      <c r="V47" s="9">
        <f t="shared" si="5"/>
        <v>27613.42</v>
      </c>
      <c r="W47" s="9">
        <f t="shared" si="6"/>
        <v>13806.71</v>
      </c>
      <c r="X47" s="9">
        <f t="shared" si="7"/>
        <v>0</v>
      </c>
      <c r="Y47" s="9">
        <f t="shared" si="8"/>
        <v>0</v>
      </c>
      <c r="Z47" s="9">
        <f t="shared" si="9"/>
        <v>27613.42</v>
      </c>
      <c r="AA47" s="9">
        <f t="shared" si="10"/>
        <v>32215.65</v>
      </c>
      <c r="AB47" s="9">
        <f t="shared" si="11"/>
        <v>41420.120000000003</v>
      </c>
      <c r="AC47" s="9">
        <f t="shared" si="12"/>
        <v>41420.120000000003</v>
      </c>
      <c r="AD47" s="8">
        <f t="shared" si="13"/>
        <v>335963.22000000003</v>
      </c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8">
        <f t="shared" si="14"/>
        <v>0</v>
      </c>
      <c r="AS47" s="9">
        <f t="shared" si="15"/>
        <v>0</v>
      </c>
      <c r="AT47" s="9">
        <f t="shared" si="16"/>
        <v>0</v>
      </c>
      <c r="AU47" s="9">
        <f t="shared" si="17"/>
        <v>0</v>
      </c>
      <c r="AV47" s="9">
        <f t="shared" si="18"/>
        <v>0</v>
      </c>
      <c r="AW47" s="9">
        <f t="shared" si="19"/>
        <v>0</v>
      </c>
      <c r="AX47" s="9">
        <f t="shared" si="20"/>
        <v>0</v>
      </c>
      <c r="AY47" s="9">
        <f t="shared" si="21"/>
        <v>0</v>
      </c>
      <c r="AZ47" s="9">
        <f t="shared" si="22"/>
        <v>0</v>
      </c>
      <c r="BA47" s="9">
        <f t="shared" si="23"/>
        <v>0</v>
      </c>
      <c r="BB47" s="9">
        <f t="shared" si="24"/>
        <v>0</v>
      </c>
      <c r="BC47" s="9">
        <f t="shared" si="25"/>
        <v>0</v>
      </c>
      <c r="BD47" s="9">
        <f t="shared" si="26"/>
        <v>0</v>
      </c>
      <c r="BE47" s="8">
        <f t="shared" si="27"/>
        <v>0</v>
      </c>
      <c r="BF47" s="7">
        <v>41421</v>
      </c>
      <c r="BG47" s="7">
        <v>41421</v>
      </c>
      <c r="BH47" s="7">
        <v>36818</v>
      </c>
      <c r="BI47" s="7">
        <v>32216</v>
      </c>
      <c r="BJ47" s="7"/>
      <c r="BK47" s="7">
        <v>13807</v>
      </c>
      <c r="BL47" s="7">
        <v>0</v>
      </c>
      <c r="BM47" s="7">
        <v>0</v>
      </c>
      <c r="BN47" s="7">
        <v>27614</v>
      </c>
      <c r="BO47" s="7">
        <v>32216</v>
      </c>
      <c r="BP47" s="7">
        <v>110455</v>
      </c>
      <c r="BQ47" s="7"/>
      <c r="BR47" s="8">
        <f>SUM(BF47:BQ47)</f>
        <v>335968</v>
      </c>
      <c r="BS47" s="7"/>
      <c r="BU47">
        <v>27614</v>
      </c>
      <c r="BV47">
        <v>82841</v>
      </c>
      <c r="BW47" s="13">
        <f t="shared" si="33"/>
        <v>110455</v>
      </c>
      <c r="BX47" s="13"/>
    </row>
    <row r="48" spans="1:76" x14ac:dyDescent="0.3">
      <c r="A48" s="1">
        <f t="shared" si="34"/>
        <v>3559</v>
      </c>
      <c r="B48" s="1" t="s">
        <v>64</v>
      </c>
      <c r="C48" s="7">
        <v>7.8003999999999998</v>
      </c>
      <c r="D48" s="7">
        <v>7.8003999999999998</v>
      </c>
      <c r="E48" s="7">
        <v>2392</v>
      </c>
      <c r="F48" s="7">
        <v>2060</v>
      </c>
      <c r="G48" s="7">
        <v>2119</v>
      </c>
      <c r="H48" s="7">
        <v>2407</v>
      </c>
      <c r="I48" s="7">
        <v>1911</v>
      </c>
      <c r="J48" s="7"/>
      <c r="K48" s="7"/>
      <c r="L48" s="7"/>
      <c r="M48" s="7">
        <v>3116</v>
      </c>
      <c r="N48" s="7">
        <v>2686</v>
      </c>
      <c r="O48" s="7">
        <v>2757</v>
      </c>
      <c r="P48" s="7">
        <v>3342</v>
      </c>
      <c r="Q48" s="8">
        <f t="shared" si="0"/>
        <v>22790</v>
      </c>
      <c r="R48" s="9">
        <f t="shared" si="1"/>
        <v>22017.1</v>
      </c>
      <c r="S48" s="9">
        <f t="shared" si="2"/>
        <v>18961.21</v>
      </c>
      <c r="T48" s="9">
        <f t="shared" si="3"/>
        <v>19504.28</v>
      </c>
      <c r="U48" s="9">
        <f t="shared" si="4"/>
        <v>22155.16</v>
      </c>
      <c r="V48" s="9">
        <f t="shared" si="5"/>
        <v>17589.75</v>
      </c>
      <c r="W48" s="9">
        <f t="shared" si="6"/>
        <v>0</v>
      </c>
      <c r="X48" s="9">
        <f t="shared" si="7"/>
        <v>0</v>
      </c>
      <c r="Y48" s="9">
        <f t="shared" si="8"/>
        <v>0</v>
      </c>
      <c r="Z48" s="9">
        <f t="shared" si="9"/>
        <v>28681.13</v>
      </c>
      <c r="AA48" s="9">
        <f t="shared" si="10"/>
        <v>24723.21</v>
      </c>
      <c r="AB48" s="9">
        <f t="shared" si="11"/>
        <v>25376.73</v>
      </c>
      <c r="AC48" s="9">
        <f t="shared" si="12"/>
        <v>30761.35</v>
      </c>
      <c r="AD48" s="8">
        <f t="shared" si="13"/>
        <v>209769.92</v>
      </c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8">
        <f t="shared" si="14"/>
        <v>0</v>
      </c>
      <c r="AS48" s="9">
        <f t="shared" si="15"/>
        <v>0</v>
      </c>
      <c r="AT48" s="9">
        <f t="shared" si="16"/>
        <v>0</v>
      </c>
      <c r="AU48" s="9">
        <f t="shared" si="17"/>
        <v>0</v>
      </c>
      <c r="AV48" s="9">
        <f t="shared" si="18"/>
        <v>0</v>
      </c>
      <c r="AW48" s="9">
        <f t="shared" si="19"/>
        <v>0</v>
      </c>
      <c r="AX48" s="9">
        <f t="shared" si="20"/>
        <v>0</v>
      </c>
      <c r="AY48" s="9">
        <f t="shared" si="21"/>
        <v>0</v>
      </c>
      <c r="AZ48" s="9">
        <f t="shared" si="22"/>
        <v>0</v>
      </c>
      <c r="BA48" s="9">
        <f t="shared" si="23"/>
        <v>0</v>
      </c>
      <c r="BB48" s="9">
        <f t="shared" si="24"/>
        <v>0</v>
      </c>
      <c r="BC48" s="9">
        <f t="shared" si="25"/>
        <v>0</v>
      </c>
      <c r="BD48" s="9">
        <f t="shared" si="26"/>
        <v>0</v>
      </c>
      <c r="BE48" s="8">
        <f t="shared" si="27"/>
        <v>0</v>
      </c>
      <c r="BF48" s="7">
        <v>22018</v>
      </c>
      <c r="BG48" s="7">
        <v>18962</v>
      </c>
      <c r="BH48" s="7">
        <v>19505</v>
      </c>
      <c r="BI48" s="7">
        <v>22156</v>
      </c>
      <c r="BJ48" s="7"/>
      <c r="BK48" s="7">
        <v>0</v>
      </c>
      <c r="BL48" s="7">
        <v>0</v>
      </c>
      <c r="BM48" s="7">
        <v>0</v>
      </c>
      <c r="BN48" s="7">
        <v>28682</v>
      </c>
      <c r="BO48" s="7">
        <v>24724</v>
      </c>
      <c r="BP48" s="7">
        <v>73729</v>
      </c>
      <c r="BQ48" s="7"/>
      <c r="BR48" s="8">
        <f t="shared" si="28"/>
        <v>209776</v>
      </c>
      <c r="BS48" s="7"/>
      <c r="BU48">
        <v>17590</v>
      </c>
      <c r="BV48">
        <v>56139</v>
      </c>
      <c r="BW48" s="13">
        <f t="shared" si="33"/>
        <v>73729</v>
      </c>
      <c r="BX48" s="13"/>
    </row>
    <row r="49" spans="1:76" x14ac:dyDescent="0.3">
      <c r="A49" s="1">
        <f t="shared" si="34"/>
        <v>3560</v>
      </c>
      <c r="B49" s="1" t="s">
        <v>65</v>
      </c>
      <c r="C49" s="7">
        <v>7.8003999999999998</v>
      </c>
      <c r="D49" s="7">
        <v>7.8003999999999998</v>
      </c>
      <c r="E49" s="7">
        <v>2632</v>
      </c>
      <c r="F49" s="7">
        <v>1695</v>
      </c>
      <c r="G49" s="7">
        <v>1878</v>
      </c>
      <c r="H49" s="7">
        <v>1945</v>
      </c>
      <c r="I49" s="7">
        <v>1609</v>
      </c>
      <c r="J49" s="7"/>
      <c r="K49" s="7"/>
      <c r="L49" s="7"/>
      <c r="M49" s="7">
        <v>2519</v>
      </c>
      <c r="N49" s="7">
        <v>1782</v>
      </c>
      <c r="O49" s="7">
        <v>1978</v>
      </c>
      <c r="P49" s="7">
        <v>2284</v>
      </c>
      <c r="Q49" s="8">
        <f t="shared" si="0"/>
        <v>18322</v>
      </c>
      <c r="R49" s="9">
        <f t="shared" si="1"/>
        <v>24226.17</v>
      </c>
      <c r="S49" s="9">
        <f t="shared" si="2"/>
        <v>15601.58</v>
      </c>
      <c r="T49" s="9">
        <f t="shared" si="3"/>
        <v>17286</v>
      </c>
      <c r="U49" s="9">
        <f t="shared" si="4"/>
        <v>17902.7</v>
      </c>
      <c r="V49" s="9">
        <f t="shared" si="5"/>
        <v>14810</v>
      </c>
      <c r="W49" s="9">
        <f t="shared" si="6"/>
        <v>0</v>
      </c>
      <c r="X49" s="9">
        <f t="shared" si="7"/>
        <v>0</v>
      </c>
      <c r="Y49" s="9">
        <f t="shared" si="8"/>
        <v>0</v>
      </c>
      <c r="Z49" s="9">
        <f t="shared" si="9"/>
        <v>23186.06</v>
      </c>
      <c r="AA49" s="9">
        <f t="shared" si="10"/>
        <v>16402.37</v>
      </c>
      <c r="AB49" s="9">
        <f t="shared" si="11"/>
        <v>18206.45</v>
      </c>
      <c r="AC49" s="9">
        <f t="shared" si="12"/>
        <v>21023.01</v>
      </c>
      <c r="AD49" s="8">
        <f t="shared" si="13"/>
        <v>168644.34</v>
      </c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8">
        <f t="shared" si="14"/>
        <v>0</v>
      </c>
      <c r="AS49" s="9">
        <f t="shared" si="15"/>
        <v>0</v>
      </c>
      <c r="AT49" s="9">
        <f t="shared" si="16"/>
        <v>0</v>
      </c>
      <c r="AU49" s="9">
        <f t="shared" si="17"/>
        <v>0</v>
      </c>
      <c r="AV49" s="9">
        <f t="shared" si="18"/>
        <v>0</v>
      </c>
      <c r="AW49" s="9">
        <f t="shared" si="19"/>
        <v>0</v>
      </c>
      <c r="AX49" s="9">
        <f t="shared" si="20"/>
        <v>0</v>
      </c>
      <c r="AY49" s="9">
        <f t="shared" si="21"/>
        <v>0</v>
      </c>
      <c r="AZ49" s="9">
        <f t="shared" si="22"/>
        <v>0</v>
      </c>
      <c r="BA49" s="9">
        <f t="shared" si="23"/>
        <v>0</v>
      </c>
      <c r="BB49" s="9">
        <f t="shared" si="24"/>
        <v>0</v>
      </c>
      <c r="BC49" s="9">
        <f t="shared" si="25"/>
        <v>0</v>
      </c>
      <c r="BD49" s="9">
        <f t="shared" si="26"/>
        <v>0</v>
      </c>
      <c r="BE49" s="8">
        <f t="shared" si="27"/>
        <v>0</v>
      </c>
      <c r="BF49" s="7">
        <v>24227</v>
      </c>
      <c r="BG49" s="7">
        <v>15602</v>
      </c>
      <c r="BH49" s="7">
        <v>17286</v>
      </c>
      <c r="BI49" s="7">
        <v>17903</v>
      </c>
      <c r="BJ49" s="7"/>
      <c r="BK49" s="7">
        <v>0</v>
      </c>
      <c r="BL49" s="7">
        <v>0</v>
      </c>
      <c r="BM49" s="7">
        <v>0</v>
      </c>
      <c r="BN49" s="7">
        <v>23187</v>
      </c>
      <c r="BO49" s="7">
        <v>16403</v>
      </c>
      <c r="BP49" s="7">
        <v>54040</v>
      </c>
      <c r="BQ49" s="7"/>
      <c r="BR49" s="8">
        <f t="shared" si="28"/>
        <v>168648</v>
      </c>
      <c r="BS49" s="7"/>
      <c r="BU49">
        <v>14810</v>
      </c>
      <c r="BV49">
        <v>39230</v>
      </c>
      <c r="BW49" s="13">
        <f t="shared" si="33"/>
        <v>54040</v>
      </c>
      <c r="BX49" s="13"/>
    </row>
    <row r="50" spans="1:76" x14ac:dyDescent="0.3">
      <c r="A50" s="1">
        <f t="shared" si="34"/>
        <v>3561</v>
      </c>
      <c r="B50" s="1" t="s">
        <v>66</v>
      </c>
      <c r="C50" s="7">
        <v>7.8003999999999998</v>
      </c>
      <c r="D50" s="7">
        <v>7.8003999999999998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8">
        <f t="shared" si="0"/>
        <v>0</v>
      </c>
      <c r="R50" s="9">
        <f t="shared" si="1"/>
        <v>0</v>
      </c>
      <c r="S50" s="9">
        <f t="shared" si="2"/>
        <v>0</v>
      </c>
      <c r="T50" s="9">
        <f t="shared" si="3"/>
        <v>0</v>
      </c>
      <c r="U50" s="9">
        <f t="shared" si="4"/>
        <v>0</v>
      </c>
      <c r="V50" s="9">
        <f t="shared" si="5"/>
        <v>0</v>
      </c>
      <c r="W50" s="9">
        <f t="shared" si="6"/>
        <v>0</v>
      </c>
      <c r="X50" s="9">
        <f t="shared" si="7"/>
        <v>0</v>
      </c>
      <c r="Y50" s="9">
        <f t="shared" si="8"/>
        <v>0</v>
      </c>
      <c r="Z50" s="9">
        <f t="shared" si="9"/>
        <v>0</v>
      </c>
      <c r="AA50" s="9">
        <f t="shared" si="10"/>
        <v>0</v>
      </c>
      <c r="AB50" s="9">
        <f t="shared" si="11"/>
        <v>0</v>
      </c>
      <c r="AC50" s="9">
        <f t="shared" si="12"/>
        <v>0</v>
      </c>
      <c r="AD50" s="8">
        <f t="shared" si="13"/>
        <v>0</v>
      </c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8">
        <f t="shared" si="14"/>
        <v>0</v>
      </c>
      <c r="AS50" s="9">
        <f t="shared" si="15"/>
        <v>0</v>
      </c>
      <c r="AT50" s="9">
        <f t="shared" si="16"/>
        <v>0</v>
      </c>
      <c r="AU50" s="9">
        <f t="shared" si="17"/>
        <v>0</v>
      </c>
      <c r="AV50" s="9">
        <f t="shared" si="18"/>
        <v>0</v>
      </c>
      <c r="AW50" s="9">
        <f t="shared" si="19"/>
        <v>0</v>
      </c>
      <c r="AX50" s="9">
        <f t="shared" si="20"/>
        <v>0</v>
      </c>
      <c r="AY50" s="9">
        <f t="shared" si="21"/>
        <v>0</v>
      </c>
      <c r="AZ50" s="9">
        <f t="shared" si="22"/>
        <v>0</v>
      </c>
      <c r="BA50" s="9">
        <f t="shared" si="23"/>
        <v>0</v>
      </c>
      <c r="BB50" s="9">
        <f t="shared" si="24"/>
        <v>0</v>
      </c>
      <c r="BC50" s="9">
        <f t="shared" si="25"/>
        <v>0</v>
      </c>
      <c r="BD50" s="9">
        <f t="shared" si="26"/>
        <v>0</v>
      </c>
      <c r="BE50" s="8">
        <f t="shared" si="27"/>
        <v>0</v>
      </c>
      <c r="BF50" s="7">
        <v>19933</v>
      </c>
      <c r="BG50" s="7">
        <v>19240</v>
      </c>
      <c r="BH50" s="7">
        <v>16987</v>
      </c>
      <c r="BI50" s="7">
        <v>18200</v>
      </c>
      <c r="BJ50" s="7"/>
      <c r="BK50" s="7">
        <v>1387</v>
      </c>
      <c r="BL50" s="7">
        <v>0</v>
      </c>
      <c r="BM50" s="7">
        <v>0</v>
      </c>
      <c r="BN50" s="7">
        <v>16987</v>
      </c>
      <c r="BO50" s="7">
        <v>18374</v>
      </c>
      <c r="BP50" s="7">
        <v>62225</v>
      </c>
      <c r="BQ50" s="7"/>
      <c r="BR50" s="8">
        <f t="shared" si="28"/>
        <v>173333</v>
      </c>
      <c r="BS50" s="7"/>
      <c r="BU50">
        <v>14387</v>
      </c>
      <c r="BV50">
        <v>47838</v>
      </c>
      <c r="BW50" s="13">
        <f t="shared" si="33"/>
        <v>62225</v>
      </c>
      <c r="BX50" s="13"/>
    </row>
    <row r="51" spans="1:76" x14ac:dyDescent="0.3">
      <c r="A51" s="1">
        <f t="shared" si="34"/>
        <v>3562</v>
      </c>
      <c r="B51" s="1" t="s">
        <v>67</v>
      </c>
      <c r="C51" s="7">
        <v>7.8003999999999998</v>
      </c>
      <c r="D51" s="7">
        <v>7.8003999999999998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8">
        <f t="shared" si="0"/>
        <v>0</v>
      </c>
      <c r="R51" s="9">
        <f t="shared" si="1"/>
        <v>0</v>
      </c>
      <c r="S51" s="9">
        <f t="shared" si="2"/>
        <v>0</v>
      </c>
      <c r="T51" s="9">
        <f t="shared" si="3"/>
        <v>0</v>
      </c>
      <c r="U51" s="9">
        <f t="shared" si="4"/>
        <v>0</v>
      </c>
      <c r="V51" s="9">
        <f t="shared" si="5"/>
        <v>0</v>
      </c>
      <c r="W51" s="9">
        <f t="shared" si="6"/>
        <v>0</v>
      </c>
      <c r="X51" s="9">
        <f t="shared" si="7"/>
        <v>0</v>
      </c>
      <c r="Y51" s="9">
        <f t="shared" si="8"/>
        <v>0</v>
      </c>
      <c r="Z51" s="9">
        <f t="shared" si="9"/>
        <v>0</v>
      </c>
      <c r="AA51" s="9">
        <f t="shared" si="10"/>
        <v>0</v>
      </c>
      <c r="AB51" s="9">
        <f t="shared" si="11"/>
        <v>0</v>
      </c>
      <c r="AC51" s="9">
        <f t="shared" si="12"/>
        <v>0</v>
      </c>
      <c r="AD51" s="8">
        <f t="shared" si="13"/>
        <v>0</v>
      </c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8">
        <f t="shared" si="14"/>
        <v>0</v>
      </c>
      <c r="AS51" s="9">
        <f t="shared" si="15"/>
        <v>0</v>
      </c>
      <c r="AT51" s="9">
        <f t="shared" si="16"/>
        <v>0</v>
      </c>
      <c r="AU51" s="9">
        <f t="shared" si="17"/>
        <v>0</v>
      </c>
      <c r="AV51" s="9">
        <f t="shared" si="18"/>
        <v>0</v>
      </c>
      <c r="AW51" s="9">
        <f t="shared" si="19"/>
        <v>0</v>
      </c>
      <c r="AX51" s="9">
        <f t="shared" si="20"/>
        <v>0</v>
      </c>
      <c r="AY51" s="9">
        <f t="shared" si="21"/>
        <v>0</v>
      </c>
      <c r="AZ51" s="9">
        <f t="shared" si="22"/>
        <v>0</v>
      </c>
      <c r="BA51" s="9">
        <f t="shared" si="23"/>
        <v>0</v>
      </c>
      <c r="BB51" s="9">
        <f t="shared" si="24"/>
        <v>0</v>
      </c>
      <c r="BC51" s="9">
        <f t="shared" si="25"/>
        <v>0</v>
      </c>
      <c r="BD51" s="9">
        <f t="shared" si="26"/>
        <v>0</v>
      </c>
      <c r="BE51" s="8">
        <f t="shared" si="27"/>
        <v>0</v>
      </c>
      <c r="BF51" s="7">
        <v>12269</v>
      </c>
      <c r="BG51" s="7">
        <v>11843</v>
      </c>
      <c r="BH51" s="7">
        <v>10456</v>
      </c>
      <c r="BI51" s="7">
        <v>11202</v>
      </c>
      <c r="BJ51" s="7"/>
      <c r="BK51" s="7">
        <v>853</v>
      </c>
      <c r="BL51" s="7">
        <v>0</v>
      </c>
      <c r="BM51" s="7">
        <v>0</v>
      </c>
      <c r="BN51" s="7">
        <v>10456</v>
      </c>
      <c r="BO51" s="7">
        <v>11309</v>
      </c>
      <c r="BP51" s="7">
        <v>38298</v>
      </c>
      <c r="BQ51" s="7"/>
      <c r="BR51" s="8">
        <f t="shared" si="28"/>
        <v>106686</v>
      </c>
      <c r="BS51" s="7"/>
      <c r="BU51">
        <v>8855</v>
      </c>
      <c r="BV51">
        <v>29443</v>
      </c>
      <c r="BW51" s="13">
        <f t="shared" si="33"/>
        <v>38298</v>
      </c>
      <c r="BX51" s="13"/>
    </row>
    <row r="52" spans="1:76" x14ac:dyDescent="0.3">
      <c r="A52" s="1">
        <f t="shared" si="34"/>
        <v>3563</v>
      </c>
      <c r="B52" s="1" t="s">
        <v>68</v>
      </c>
      <c r="C52" s="7">
        <v>7.8003999999999998</v>
      </c>
      <c r="D52" s="7">
        <v>7.8003999999999998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8">
        <f t="shared" si="0"/>
        <v>0</v>
      </c>
      <c r="R52" s="9">
        <f t="shared" si="1"/>
        <v>0</v>
      </c>
      <c r="S52" s="9">
        <f t="shared" si="2"/>
        <v>0</v>
      </c>
      <c r="T52" s="9">
        <f t="shared" si="3"/>
        <v>0</v>
      </c>
      <c r="U52" s="9">
        <f t="shared" si="4"/>
        <v>0</v>
      </c>
      <c r="V52" s="9">
        <f t="shared" si="5"/>
        <v>0</v>
      </c>
      <c r="W52" s="9">
        <f t="shared" si="6"/>
        <v>0</v>
      </c>
      <c r="X52" s="9">
        <f t="shared" si="7"/>
        <v>0</v>
      </c>
      <c r="Y52" s="9">
        <f t="shared" si="8"/>
        <v>0</v>
      </c>
      <c r="Z52" s="9">
        <f t="shared" si="9"/>
        <v>0</v>
      </c>
      <c r="AA52" s="9">
        <f t="shared" si="10"/>
        <v>0</v>
      </c>
      <c r="AB52" s="9">
        <f t="shared" si="11"/>
        <v>0</v>
      </c>
      <c r="AC52" s="9">
        <f t="shared" si="12"/>
        <v>0</v>
      </c>
      <c r="AD52" s="8">
        <f t="shared" si="13"/>
        <v>0</v>
      </c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8">
        <f t="shared" si="14"/>
        <v>0</v>
      </c>
      <c r="AS52" s="9">
        <f t="shared" si="15"/>
        <v>0</v>
      </c>
      <c r="AT52" s="9">
        <f t="shared" si="16"/>
        <v>0</v>
      </c>
      <c r="AU52" s="9">
        <f t="shared" si="17"/>
        <v>0</v>
      </c>
      <c r="AV52" s="9">
        <f t="shared" si="18"/>
        <v>0</v>
      </c>
      <c r="AW52" s="9">
        <f t="shared" si="19"/>
        <v>0</v>
      </c>
      <c r="AX52" s="9">
        <f t="shared" si="20"/>
        <v>0</v>
      </c>
      <c r="AY52" s="9">
        <f t="shared" si="21"/>
        <v>0</v>
      </c>
      <c r="AZ52" s="9">
        <f t="shared" si="22"/>
        <v>0</v>
      </c>
      <c r="BA52" s="9">
        <f t="shared" si="23"/>
        <v>0</v>
      </c>
      <c r="BB52" s="9">
        <f t="shared" si="24"/>
        <v>0</v>
      </c>
      <c r="BC52" s="9">
        <f t="shared" si="25"/>
        <v>0</v>
      </c>
      <c r="BD52" s="9">
        <f t="shared" si="26"/>
        <v>0</v>
      </c>
      <c r="BE52" s="8">
        <f t="shared" si="27"/>
        <v>0</v>
      </c>
      <c r="BF52" s="7">
        <v>3734</v>
      </c>
      <c r="BG52" s="7">
        <v>3604</v>
      </c>
      <c r="BH52" s="7">
        <v>3182</v>
      </c>
      <c r="BI52" s="7">
        <v>3410</v>
      </c>
      <c r="BJ52" s="7"/>
      <c r="BK52" s="7">
        <v>260</v>
      </c>
      <c r="BL52" s="7">
        <v>0</v>
      </c>
      <c r="BM52" s="7">
        <v>0</v>
      </c>
      <c r="BN52" s="7">
        <v>3182</v>
      </c>
      <c r="BO52" s="7">
        <v>3442</v>
      </c>
      <c r="BP52" s="7">
        <v>11658</v>
      </c>
      <c r="BQ52" s="7"/>
      <c r="BR52" s="8">
        <f t="shared" si="28"/>
        <v>32472</v>
      </c>
      <c r="BS52" s="7"/>
      <c r="BU52">
        <v>2696</v>
      </c>
      <c r="BV52">
        <v>8962</v>
      </c>
      <c r="BW52" s="13">
        <f t="shared" si="33"/>
        <v>11658</v>
      </c>
      <c r="BX52" s="13"/>
    </row>
    <row r="53" spans="1:76" x14ac:dyDescent="0.3">
      <c r="A53" s="1">
        <f t="shared" si="34"/>
        <v>3564</v>
      </c>
      <c r="B53" s="1" t="s">
        <v>69</v>
      </c>
      <c r="C53" s="7">
        <v>7.8003999999999998</v>
      </c>
      <c r="D53" s="7">
        <v>7.8003999999999998</v>
      </c>
      <c r="E53" s="7">
        <v>1500</v>
      </c>
      <c r="F53" s="7">
        <v>1200</v>
      </c>
      <c r="G53" s="7">
        <v>1100</v>
      </c>
      <c r="H53" s="7">
        <v>1100</v>
      </c>
      <c r="I53" s="7">
        <v>850</v>
      </c>
      <c r="J53" s="7">
        <v>0</v>
      </c>
      <c r="K53" s="7">
        <v>0</v>
      </c>
      <c r="L53" s="7">
        <v>0</v>
      </c>
      <c r="M53" s="7">
        <v>1050</v>
      </c>
      <c r="N53" s="7">
        <v>1050</v>
      </c>
      <c r="O53" s="7">
        <v>1150</v>
      </c>
      <c r="P53" s="7">
        <v>1250</v>
      </c>
      <c r="Q53" s="8">
        <f t="shared" si="0"/>
        <v>10250</v>
      </c>
      <c r="R53" s="9">
        <f t="shared" si="1"/>
        <v>13806.71</v>
      </c>
      <c r="S53" s="9">
        <f t="shared" si="2"/>
        <v>11045.37</v>
      </c>
      <c r="T53" s="9">
        <f t="shared" si="3"/>
        <v>10124.92</v>
      </c>
      <c r="U53" s="9">
        <f t="shared" si="4"/>
        <v>10124.92</v>
      </c>
      <c r="V53" s="9">
        <f t="shared" si="5"/>
        <v>7823.8</v>
      </c>
      <c r="W53" s="9">
        <f t="shared" si="6"/>
        <v>0</v>
      </c>
      <c r="X53" s="9">
        <f t="shared" si="7"/>
        <v>0</v>
      </c>
      <c r="Y53" s="9">
        <f t="shared" si="8"/>
        <v>0</v>
      </c>
      <c r="Z53" s="9">
        <f t="shared" si="9"/>
        <v>9664.7000000000007</v>
      </c>
      <c r="AA53" s="9">
        <f t="shared" si="10"/>
        <v>9664.7000000000007</v>
      </c>
      <c r="AB53" s="9">
        <f t="shared" si="11"/>
        <v>10585.14</v>
      </c>
      <c r="AC53" s="9">
        <f t="shared" si="12"/>
        <v>11505.59</v>
      </c>
      <c r="AD53" s="8">
        <f t="shared" si="13"/>
        <v>94345.849999999991</v>
      </c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8">
        <f t="shared" si="14"/>
        <v>0</v>
      </c>
      <c r="AS53" s="9">
        <f t="shared" si="15"/>
        <v>0</v>
      </c>
      <c r="AT53" s="9">
        <f t="shared" si="16"/>
        <v>0</v>
      </c>
      <c r="AU53" s="9">
        <f t="shared" si="17"/>
        <v>0</v>
      </c>
      <c r="AV53" s="9">
        <f t="shared" si="18"/>
        <v>0</v>
      </c>
      <c r="AW53" s="9">
        <f t="shared" si="19"/>
        <v>0</v>
      </c>
      <c r="AX53" s="9">
        <f t="shared" si="20"/>
        <v>0</v>
      </c>
      <c r="AY53" s="9">
        <f t="shared" si="21"/>
        <v>0</v>
      </c>
      <c r="AZ53" s="9">
        <f t="shared" si="22"/>
        <v>0</v>
      </c>
      <c r="BA53" s="9">
        <f t="shared" si="23"/>
        <v>0</v>
      </c>
      <c r="BB53" s="9">
        <f t="shared" si="24"/>
        <v>0</v>
      </c>
      <c r="BC53" s="9">
        <f t="shared" si="25"/>
        <v>0</v>
      </c>
      <c r="BD53" s="9">
        <f t="shared" si="26"/>
        <v>0</v>
      </c>
      <c r="BE53" s="8">
        <f t="shared" si="27"/>
        <v>0</v>
      </c>
      <c r="BF53" s="7">
        <v>13807</v>
      </c>
      <c r="BG53" s="7">
        <v>11046</v>
      </c>
      <c r="BH53" s="7">
        <v>10125</v>
      </c>
      <c r="BI53" s="7">
        <v>10125</v>
      </c>
      <c r="BJ53" s="7"/>
      <c r="BK53" s="7">
        <v>0</v>
      </c>
      <c r="BL53" s="7">
        <v>0</v>
      </c>
      <c r="BM53" s="7">
        <v>0</v>
      </c>
      <c r="BN53" s="7">
        <v>9665</v>
      </c>
      <c r="BO53" s="7">
        <v>9665</v>
      </c>
      <c r="BP53" s="7">
        <v>29915</v>
      </c>
      <c r="BQ53" s="7"/>
      <c r="BR53" s="8">
        <f t="shared" si="28"/>
        <v>94348</v>
      </c>
      <c r="BS53" s="7"/>
      <c r="BU53">
        <v>7824</v>
      </c>
      <c r="BV53">
        <v>22091</v>
      </c>
      <c r="BW53" s="13">
        <f t="shared" si="33"/>
        <v>29915</v>
      </c>
      <c r="BX53" s="13"/>
    </row>
    <row r="54" spans="1:76" x14ac:dyDescent="0.3">
      <c r="A54" s="1">
        <f t="shared" si="34"/>
        <v>3565</v>
      </c>
      <c r="B54" s="1" t="s">
        <v>70</v>
      </c>
      <c r="C54" s="7">
        <v>7.8003999999999998</v>
      </c>
      <c r="D54" s="7">
        <v>7.8003999999999998</v>
      </c>
      <c r="E54" s="7">
        <v>4700</v>
      </c>
      <c r="F54" s="7">
        <v>3000</v>
      </c>
      <c r="G54" s="7">
        <v>3100</v>
      </c>
      <c r="H54" s="7">
        <v>3800</v>
      </c>
      <c r="I54" s="7">
        <v>3000</v>
      </c>
      <c r="J54" s="7">
        <v>800</v>
      </c>
      <c r="K54" s="7">
        <v>200</v>
      </c>
      <c r="L54" s="7">
        <v>300</v>
      </c>
      <c r="M54" s="7">
        <v>1350</v>
      </c>
      <c r="N54" s="7">
        <v>2760</v>
      </c>
      <c r="O54" s="7">
        <v>3210</v>
      </c>
      <c r="P54" s="7">
        <v>4350</v>
      </c>
      <c r="Q54" s="8">
        <f t="shared" si="0"/>
        <v>30570</v>
      </c>
      <c r="R54" s="9">
        <f t="shared" si="1"/>
        <v>43261.02</v>
      </c>
      <c r="S54" s="9">
        <f t="shared" si="2"/>
        <v>27613.42</v>
      </c>
      <c r="T54" s="9">
        <f t="shared" si="3"/>
        <v>28533.86</v>
      </c>
      <c r="U54" s="9">
        <f t="shared" si="4"/>
        <v>34976.99</v>
      </c>
      <c r="V54" s="9">
        <f t="shared" si="5"/>
        <v>27613.42</v>
      </c>
      <c r="W54" s="9">
        <f t="shared" si="6"/>
        <v>7363.58</v>
      </c>
      <c r="X54" s="9">
        <f t="shared" si="7"/>
        <v>1840.89</v>
      </c>
      <c r="Y54" s="9">
        <f t="shared" si="8"/>
        <v>2761.34</v>
      </c>
      <c r="Z54" s="9">
        <f t="shared" si="9"/>
        <v>12426.04</v>
      </c>
      <c r="AA54" s="9">
        <f t="shared" si="10"/>
        <v>25404.34</v>
      </c>
      <c r="AB54" s="9">
        <f t="shared" si="11"/>
        <v>29546.36</v>
      </c>
      <c r="AC54" s="9">
        <f t="shared" si="12"/>
        <v>40039.449999999997</v>
      </c>
      <c r="AD54" s="8">
        <f t="shared" si="13"/>
        <v>281380.71000000002</v>
      </c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8">
        <f t="shared" si="14"/>
        <v>0</v>
      </c>
      <c r="AS54" s="9">
        <f t="shared" si="15"/>
        <v>0</v>
      </c>
      <c r="AT54" s="9">
        <f t="shared" si="16"/>
        <v>0</v>
      </c>
      <c r="AU54" s="9">
        <f t="shared" si="17"/>
        <v>0</v>
      </c>
      <c r="AV54" s="9">
        <f t="shared" si="18"/>
        <v>0</v>
      </c>
      <c r="AW54" s="9">
        <f t="shared" si="19"/>
        <v>0</v>
      </c>
      <c r="AX54" s="9">
        <f t="shared" si="20"/>
        <v>0</v>
      </c>
      <c r="AY54" s="9">
        <f t="shared" si="21"/>
        <v>0</v>
      </c>
      <c r="AZ54" s="9">
        <f t="shared" si="22"/>
        <v>0</v>
      </c>
      <c r="BA54" s="9">
        <f t="shared" si="23"/>
        <v>0</v>
      </c>
      <c r="BB54" s="9">
        <f t="shared" si="24"/>
        <v>0</v>
      </c>
      <c r="BC54" s="9">
        <f t="shared" si="25"/>
        <v>0</v>
      </c>
      <c r="BD54" s="9">
        <f t="shared" si="26"/>
        <v>0</v>
      </c>
      <c r="BE54" s="8">
        <f t="shared" si="27"/>
        <v>0</v>
      </c>
      <c r="BF54" s="7">
        <v>43262</v>
      </c>
      <c r="BG54" s="7">
        <v>27614</v>
      </c>
      <c r="BH54" s="7">
        <v>28534</v>
      </c>
      <c r="BI54" s="7">
        <v>34977</v>
      </c>
      <c r="BJ54" s="7"/>
      <c r="BK54" s="7">
        <v>7364</v>
      </c>
      <c r="BL54" s="7">
        <v>1841</v>
      </c>
      <c r="BM54" s="7">
        <v>2762</v>
      </c>
      <c r="BN54" s="7">
        <v>12427</v>
      </c>
      <c r="BO54" s="7">
        <v>25405</v>
      </c>
      <c r="BP54" s="7">
        <v>97200</v>
      </c>
      <c r="BQ54" s="7"/>
      <c r="BR54" s="8">
        <f t="shared" si="28"/>
        <v>281386</v>
      </c>
      <c r="BS54" s="7"/>
      <c r="BU54">
        <v>27614</v>
      </c>
      <c r="BV54">
        <v>69586</v>
      </c>
      <c r="BW54" s="13">
        <f t="shared" si="33"/>
        <v>97200</v>
      </c>
      <c r="BX54" s="13"/>
    </row>
    <row r="55" spans="1:76" x14ac:dyDescent="0.3">
      <c r="A55" s="1">
        <f t="shared" si="34"/>
        <v>3566</v>
      </c>
      <c r="B55" s="1" t="s">
        <v>71</v>
      </c>
      <c r="C55" s="7">
        <v>7.8003999999999998</v>
      </c>
      <c r="D55" s="7">
        <v>7.8003999999999998</v>
      </c>
      <c r="E55" s="7">
        <v>5067</v>
      </c>
      <c r="F55" s="7">
        <v>5712</v>
      </c>
      <c r="G55" s="7">
        <v>3367</v>
      </c>
      <c r="H55" s="7">
        <v>3330</v>
      </c>
      <c r="I55" s="7">
        <v>3070</v>
      </c>
      <c r="J55" s="7">
        <v>1500</v>
      </c>
      <c r="K55" s="7">
        <v>1561</v>
      </c>
      <c r="L55" s="7">
        <v>2010</v>
      </c>
      <c r="M55" s="7">
        <v>2586</v>
      </c>
      <c r="N55" s="7">
        <v>2900</v>
      </c>
      <c r="O55" s="7">
        <v>4223</v>
      </c>
      <c r="P55" s="7">
        <v>5050</v>
      </c>
      <c r="Q55" s="8">
        <f t="shared" si="0"/>
        <v>40376</v>
      </c>
      <c r="R55" s="9">
        <f t="shared" si="1"/>
        <v>46639.06</v>
      </c>
      <c r="S55" s="9">
        <f t="shared" si="2"/>
        <v>52575.94</v>
      </c>
      <c r="T55" s="9">
        <f t="shared" si="3"/>
        <v>30991.46</v>
      </c>
      <c r="U55" s="9">
        <f t="shared" si="4"/>
        <v>30650.89</v>
      </c>
      <c r="V55" s="9">
        <f t="shared" si="5"/>
        <v>28257.73</v>
      </c>
      <c r="W55" s="9">
        <f t="shared" si="6"/>
        <v>13806.71</v>
      </c>
      <c r="X55" s="9">
        <f t="shared" si="7"/>
        <v>14368.18</v>
      </c>
      <c r="Y55" s="9">
        <f t="shared" si="8"/>
        <v>18500.990000000002</v>
      </c>
      <c r="Z55" s="9">
        <f t="shared" si="9"/>
        <v>23802.76</v>
      </c>
      <c r="AA55" s="9">
        <f t="shared" si="10"/>
        <v>26692.97</v>
      </c>
      <c r="AB55" s="9">
        <f t="shared" si="11"/>
        <v>38870.49</v>
      </c>
      <c r="AC55" s="9">
        <f t="shared" si="12"/>
        <v>46482.58</v>
      </c>
      <c r="AD55" s="8">
        <f t="shared" si="13"/>
        <v>371639.75999999995</v>
      </c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8">
        <f t="shared" si="14"/>
        <v>0</v>
      </c>
      <c r="AS55" s="9">
        <f t="shared" si="15"/>
        <v>0</v>
      </c>
      <c r="AT55" s="9">
        <f t="shared" si="16"/>
        <v>0</v>
      </c>
      <c r="AU55" s="9">
        <f t="shared" si="17"/>
        <v>0</v>
      </c>
      <c r="AV55" s="9">
        <f t="shared" si="18"/>
        <v>0</v>
      </c>
      <c r="AW55" s="9">
        <f t="shared" si="19"/>
        <v>0</v>
      </c>
      <c r="AX55" s="9">
        <f t="shared" si="20"/>
        <v>0</v>
      </c>
      <c r="AY55" s="9">
        <f t="shared" si="21"/>
        <v>0</v>
      </c>
      <c r="AZ55" s="9">
        <f t="shared" si="22"/>
        <v>0</v>
      </c>
      <c r="BA55" s="9">
        <f t="shared" si="23"/>
        <v>0</v>
      </c>
      <c r="BB55" s="9">
        <f t="shared" si="24"/>
        <v>0</v>
      </c>
      <c r="BC55" s="9">
        <f t="shared" si="25"/>
        <v>0</v>
      </c>
      <c r="BD55" s="9">
        <f t="shared" si="26"/>
        <v>0</v>
      </c>
      <c r="BE55" s="8">
        <f t="shared" si="27"/>
        <v>0</v>
      </c>
      <c r="BF55" s="7">
        <v>46640</v>
      </c>
      <c r="BG55" s="7">
        <v>52576</v>
      </c>
      <c r="BH55" s="7">
        <v>30992</v>
      </c>
      <c r="BI55" s="7">
        <v>30651</v>
      </c>
      <c r="BJ55" s="7"/>
      <c r="BK55" s="7">
        <v>13807</v>
      </c>
      <c r="BL55" s="7">
        <v>14369</v>
      </c>
      <c r="BM55" s="7">
        <v>18501</v>
      </c>
      <c r="BN55" s="7">
        <v>23803</v>
      </c>
      <c r="BO55" s="7">
        <v>26693</v>
      </c>
      <c r="BP55" s="7">
        <v>113612</v>
      </c>
      <c r="BQ55" s="7"/>
      <c r="BR55" s="8">
        <f t="shared" si="28"/>
        <v>371644</v>
      </c>
      <c r="BS55" s="7"/>
      <c r="BU55">
        <v>28258</v>
      </c>
      <c r="BV55">
        <v>85354</v>
      </c>
      <c r="BW55" s="13">
        <f t="shared" si="33"/>
        <v>113612</v>
      </c>
      <c r="BX55" s="13"/>
    </row>
    <row r="56" spans="1:76" x14ac:dyDescent="0.3">
      <c r="A56" s="1">
        <f t="shared" si="34"/>
        <v>3567</v>
      </c>
      <c r="B56" s="1" t="s">
        <v>72</v>
      </c>
      <c r="C56" s="7">
        <v>7.8003999999999998</v>
      </c>
      <c r="D56" s="7">
        <v>7.8003999999999998</v>
      </c>
      <c r="E56" s="7">
        <v>1210</v>
      </c>
      <c r="F56" s="7">
        <v>1110</v>
      </c>
      <c r="G56" s="7">
        <v>810</v>
      </c>
      <c r="H56" s="7">
        <v>560</v>
      </c>
      <c r="I56" s="7">
        <v>420</v>
      </c>
      <c r="J56" s="7">
        <v>320</v>
      </c>
      <c r="K56" s="7"/>
      <c r="L56" s="7"/>
      <c r="M56" s="7">
        <v>540</v>
      </c>
      <c r="N56" s="7">
        <v>690</v>
      </c>
      <c r="O56" s="7">
        <v>1010</v>
      </c>
      <c r="P56" s="7">
        <v>1210</v>
      </c>
      <c r="Q56" s="8">
        <f t="shared" si="0"/>
        <v>7880</v>
      </c>
      <c r="R56" s="9">
        <f t="shared" si="1"/>
        <v>11137.41</v>
      </c>
      <c r="S56" s="9">
        <f t="shared" si="2"/>
        <v>10216.959999999999</v>
      </c>
      <c r="T56" s="9">
        <f t="shared" si="3"/>
        <v>7455.62</v>
      </c>
      <c r="U56" s="9">
        <f t="shared" si="4"/>
        <v>5154.5</v>
      </c>
      <c r="V56" s="9">
        <f t="shared" si="5"/>
        <v>3865.88</v>
      </c>
      <c r="W56" s="9">
        <f t="shared" si="6"/>
        <v>2945.43</v>
      </c>
      <c r="X56" s="9">
        <f t="shared" si="7"/>
        <v>0</v>
      </c>
      <c r="Y56" s="9">
        <f t="shared" si="8"/>
        <v>0</v>
      </c>
      <c r="Z56" s="9">
        <f t="shared" si="9"/>
        <v>4970.41</v>
      </c>
      <c r="AA56" s="9">
        <f t="shared" si="10"/>
        <v>6351.09</v>
      </c>
      <c r="AB56" s="9">
        <f t="shared" si="11"/>
        <v>9296.52</v>
      </c>
      <c r="AC56" s="9">
        <f t="shared" si="12"/>
        <v>11137.41</v>
      </c>
      <c r="AD56" s="8">
        <f t="shared" si="13"/>
        <v>72531.23</v>
      </c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8">
        <f t="shared" si="14"/>
        <v>0</v>
      </c>
      <c r="AS56" s="9">
        <f t="shared" si="15"/>
        <v>0</v>
      </c>
      <c r="AT56" s="9">
        <f t="shared" si="16"/>
        <v>0</v>
      </c>
      <c r="AU56" s="9">
        <f t="shared" si="17"/>
        <v>0</v>
      </c>
      <c r="AV56" s="9">
        <f t="shared" si="18"/>
        <v>0</v>
      </c>
      <c r="AW56" s="9">
        <f t="shared" si="19"/>
        <v>0</v>
      </c>
      <c r="AX56" s="9">
        <f t="shared" si="20"/>
        <v>0</v>
      </c>
      <c r="AY56" s="9">
        <f t="shared" si="21"/>
        <v>0</v>
      </c>
      <c r="AZ56" s="9">
        <f t="shared" si="22"/>
        <v>0</v>
      </c>
      <c r="BA56" s="9">
        <f t="shared" si="23"/>
        <v>0</v>
      </c>
      <c r="BB56" s="9">
        <f t="shared" si="24"/>
        <v>0</v>
      </c>
      <c r="BC56" s="9">
        <f t="shared" si="25"/>
        <v>0</v>
      </c>
      <c r="BD56" s="9">
        <f t="shared" si="26"/>
        <v>0</v>
      </c>
      <c r="BE56" s="8">
        <f t="shared" si="27"/>
        <v>0</v>
      </c>
      <c r="BF56" s="7">
        <v>11138</v>
      </c>
      <c r="BG56" s="7">
        <v>10217</v>
      </c>
      <c r="BH56" s="7">
        <v>7456</v>
      </c>
      <c r="BI56" s="7">
        <v>5155</v>
      </c>
      <c r="BJ56" s="7"/>
      <c r="BK56" s="7">
        <v>2946</v>
      </c>
      <c r="BL56" s="7">
        <v>0</v>
      </c>
      <c r="BM56" s="7">
        <v>0</v>
      </c>
      <c r="BN56" s="7">
        <v>4971</v>
      </c>
      <c r="BO56" s="7">
        <v>6352</v>
      </c>
      <c r="BP56" s="7">
        <v>24300</v>
      </c>
      <c r="BQ56" s="7"/>
      <c r="BR56" s="8">
        <f t="shared" si="28"/>
        <v>72535</v>
      </c>
      <c r="BS56" s="7"/>
      <c r="BU56">
        <v>3866</v>
      </c>
      <c r="BV56">
        <v>20434</v>
      </c>
      <c r="BW56" s="13">
        <f t="shared" si="33"/>
        <v>24300</v>
      </c>
      <c r="BX56" s="13"/>
    </row>
    <row r="57" spans="1:76" x14ac:dyDescent="0.3">
      <c r="A57" s="1">
        <f t="shared" si="34"/>
        <v>3568</v>
      </c>
      <c r="B57" s="1" t="s">
        <v>73</v>
      </c>
      <c r="C57" s="7">
        <v>7.8003999999999998</v>
      </c>
      <c r="D57" s="7">
        <v>7.8003999999999998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8">
        <f t="shared" si="0"/>
        <v>0</v>
      </c>
      <c r="R57" s="9">
        <f t="shared" si="1"/>
        <v>0</v>
      </c>
      <c r="S57" s="9">
        <f t="shared" si="2"/>
        <v>0</v>
      </c>
      <c r="T57" s="9">
        <f t="shared" si="3"/>
        <v>0</v>
      </c>
      <c r="U57" s="9">
        <f t="shared" si="4"/>
        <v>0</v>
      </c>
      <c r="V57" s="9">
        <f t="shared" si="5"/>
        <v>0</v>
      </c>
      <c r="W57" s="9">
        <f t="shared" si="6"/>
        <v>0</v>
      </c>
      <c r="X57" s="9">
        <f t="shared" si="7"/>
        <v>0</v>
      </c>
      <c r="Y57" s="9">
        <f t="shared" si="8"/>
        <v>0</v>
      </c>
      <c r="Z57" s="9">
        <f t="shared" si="9"/>
        <v>0</v>
      </c>
      <c r="AA57" s="9">
        <f t="shared" si="10"/>
        <v>0</v>
      </c>
      <c r="AB57" s="9">
        <f t="shared" si="11"/>
        <v>0</v>
      </c>
      <c r="AC57" s="9">
        <f t="shared" si="12"/>
        <v>0</v>
      </c>
      <c r="AD57" s="8">
        <f t="shared" si="13"/>
        <v>0</v>
      </c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8">
        <f t="shared" si="14"/>
        <v>0</v>
      </c>
      <c r="AS57" s="9">
        <f t="shared" si="15"/>
        <v>0</v>
      </c>
      <c r="AT57" s="9">
        <f t="shared" si="16"/>
        <v>0</v>
      </c>
      <c r="AU57" s="9">
        <f t="shared" si="17"/>
        <v>0</v>
      </c>
      <c r="AV57" s="9">
        <f t="shared" si="18"/>
        <v>0</v>
      </c>
      <c r="AW57" s="9">
        <f t="shared" si="19"/>
        <v>0</v>
      </c>
      <c r="AX57" s="9">
        <f t="shared" si="20"/>
        <v>0</v>
      </c>
      <c r="AY57" s="9">
        <f t="shared" si="21"/>
        <v>0</v>
      </c>
      <c r="AZ57" s="9">
        <f t="shared" si="22"/>
        <v>0</v>
      </c>
      <c r="BA57" s="9">
        <f t="shared" si="23"/>
        <v>0</v>
      </c>
      <c r="BB57" s="9">
        <f t="shared" si="24"/>
        <v>0</v>
      </c>
      <c r="BC57" s="9">
        <f t="shared" si="25"/>
        <v>0</v>
      </c>
      <c r="BD57" s="9">
        <f t="shared" si="26"/>
        <v>0</v>
      </c>
      <c r="BE57" s="8">
        <f t="shared" si="27"/>
        <v>0</v>
      </c>
      <c r="BF57" s="7">
        <v>14986</v>
      </c>
      <c r="BG57" s="7">
        <v>14465</v>
      </c>
      <c r="BH57" s="7">
        <v>12771</v>
      </c>
      <c r="BI57" s="7">
        <v>13683</v>
      </c>
      <c r="BJ57" s="7"/>
      <c r="BK57" s="7">
        <v>1043</v>
      </c>
      <c r="BL57" s="7">
        <v>0</v>
      </c>
      <c r="BM57" s="7">
        <v>0</v>
      </c>
      <c r="BN57" s="7">
        <v>12771</v>
      </c>
      <c r="BO57" s="7">
        <v>13813</v>
      </c>
      <c r="BP57" s="7">
        <v>46780</v>
      </c>
      <c r="BQ57" s="7"/>
      <c r="BR57" s="8">
        <f t="shared" si="28"/>
        <v>130312</v>
      </c>
      <c r="BS57" s="7"/>
      <c r="BU57">
        <v>10816</v>
      </c>
      <c r="BV57">
        <v>35964</v>
      </c>
      <c r="BW57" s="13">
        <f t="shared" si="33"/>
        <v>46780</v>
      </c>
      <c r="BX57" s="13"/>
    </row>
    <row r="58" spans="1:76" x14ac:dyDescent="0.3">
      <c r="A58" s="1">
        <f t="shared" si="34"/>
        <v>3569</v>
      </c>
      <c r="B58" s="1" t="s">
        <v>74</v>
      </c>
      <c r="C58" s="7">
        <v>7.8003999999999998</v>
      </c>
      <c r="D58" s="7">
        <v>7.8003999999999998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8">
        <f t="shared" si="0"/>
        <v>0</v>
      </c>
      <c r="R58" s="9">
        <f t="shared" si="1"/>
        <v>0</v>
      </c>
      <c r="S58" s="9">
        <f t="shared" si="2"/>
        <v>0</v>
      </c>
      <c r="T58" s="9">
        <f t="shared" si="3"/>
        <v>0</v>
      </c>
      <c r="U58" s="9">
        <f t="shared" si="4"/>
        <v>0</v>
      </c>
      <c r="V58" s="9">
        <f t="shared" si="5"/>
        <v>0</v>
      </c>
      <c r="W58" s="9">
        <f t="shared" si="6"/>
        <v>0</v>
      </c>
      <c r="X58" s="9">
        <f t="shared" si="7"/>
        <v>0</v>
      </c>
      <c r="Y58" s="9">
        <f t="shared" si="8"/>
        <v>0</v>
      </c>
      <c r="Z58" s="9">
        <f t="shared" si="9"/>
        <v>0</v>
      </c>
      <c r="AA58" s="9">
        <f t="shared" si="10"/>
        <v>0</v>
      </c>
      <c r="AB58" s="9">
        <f t="shared" si="11"/>
        <v>0</v>
      </c>
      <c r="AC58" s="9">
        <f t="shared" si="12"/>
        <v>0</v>
      </c>
      <c r="AD58" s="8">
        <f t="shared" si="13"/>
        <v>0</v>
      </c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8">
        <f t="shared" si="14"/>
        <v>0</v>
      </c>
      <c r="AS58" s="9">
        <f t="shared" si="15"/>
        <v>0</v>
      </c>
      <c r="AT58" s="9">
        <f t="shared" si="16"/>
        <v>0</v>
      </c>
      <c r="AU58" s="9">
        <f t="shared" si="17"/>
        <v>0</v>
      </c>
      <c r="AV58" s="9">
        <f t="shared" si="18"/>
        <v>0</v>
      </c>
      <c r="AW58" s="9">
        <f t="shared" si="19"/>
        <v>0</v>
      </c>
      <c r="AX58" s="9">
        <f t="shared" si="20"/>
        <v>0</v>
      </c>
      <c r="AY58" s="9">
        <f t="shared" si="21"/>
        <v>0</v>
      </c>
      <c r="AZ58" s="9">
        <f t="shared" si="22"/>
        <v>0</v>
      </c>
      <c r="BA58" s="9">
        <f t="shared" si="23"/>
        <v>0</v>
      </c>
      <c r="BB58" s="9">
        <f t="shared" si="24"/>
        <v>0</v>
      </c>
      <c r="BC58" s="9">
        <f t="shared" si="25"/>
        <v>0</v>
      </c>
      <c r="BD58" s="9">
        <f t="shared" si="26"/>
        <v>0</v>
      </c>
      <c r="BE58" s="8">
        <f t="shared" si="27"/>
        <v>0</v>
      </c>
      <c r="BF58" s="7">
        <v>8540</v>
      </c>
      <c r="BG58" s="7">
        <v>8242</v>
      </c>
      <c r="BH58" s="7">
        <v>7277</v>
      </c>
      <c r="BI58" s="7">
        <v>7797</v>
      </c>
      <c r="BJ58" s="7"/>
      <c r="BK58" s="7">
        <v>595</v>
      </c>
      <c r="BL58" s="7">
        <v>0</v>
      </c>
      <c r="BM58" s="7">
        <v>0</v>
      </c>
      <c r="BN58" s="7">
        <v>7277</v>
      </c>
      <c r="BO58" s="7">
        <v>7872</v>
      </c>
      <c r="BP58" s="7">
        <v>26658</v>
      </c>
      <c r="BQ58" s="7"/>
      <c r="BR58" s="8">
        <f t="shared" si="28"/>
        <v>74258</v>
      </c>
      <c r="BS58" s="7"/>
      <c r="BU58">
        <v>6163</v>
      </c>
      <c r="BV58">
        <v>20495</v>
      </c>
      <c r="BW58" s="13">
        <f t="shared" si="33"/>
        <v>26658</v>
      </c>
      <c r="BX58" s="13"/>
    </row>
    <row r="59" spans="1:76" x14ac:dyDescent="0.3">
      <c r="A59" s="1">
        <f t="shared" si="34"/>
        <v>3570</v>
      </c>
      <c r="B59" s="1" t="s">
        <v>75</v>
      </c>
      <c r="C59" s="7">
        <v>7.8003999999999998</v>
      </c>
      <c r="D59" s="7">
        <v>7.8003999999999998</v>
      </c>
      <c r="E59" s="7">
        <v>900</v>
      </c>
      <c r="F59" s="7">
        <v>1000</v>
      </c>
      <c r="G59" s="7">
        <v>900</v>
      </c>
      <c r="H59" s="7">
        <v>800</v>
      </c>
      <c r="I59" s="7">
        <v>700</v>
      </c>
      <c r="J59" s="7">
        <v>0</v>
      </c>
      <c r="K59" s="7">
        <v>0</v>
      </c>
      <c r="L59" s="7">
        <v>0</v>
      </c>
      <c r="M59" s="7">
        <v>900</v>
      </c>
      <c r="N59" s="7">
        <v>1000</v>
      </c>
      <c r="O59" s="7">
        <v>1000</v>
      </c>
      <c r="P59" s="7">
        <v>1000</v>
      </c>
      <c r="Q59" s="8">
        <f t="shared" si="0"/>
        <v>8200</v>
      </c>
      <c r="R59" s="9">
        <f t="shared" si="1"/>
        <v>8284.02</v>
      </c>
      <c r="S59" s="9">
        <f t="shared" si="2"/>
        <v>9204.4699999999993</v>
      </c>
      <c r="T59" s="9">
        <f t="shared" si="3"/>
        <v>8284.02</v>
      </c>
      <c r="U59" s="9">
        <f t="shared" si="4"/>
        <v>7363.58</v>
      </c>
      <c r="V59" s="9">
        <f t="shared" si="5"/>
        <v>6443.13</v>
      </c>
      <c r="W59" s="9">
        <f t="shared" si="6"/>
        <v>0</v>
      </c>
      <c r="X59" s="9">
        <f t="shared" si="7"/>
        <v>0</v>
      </c>
      <c r="Y59" s="9">
        <f t="shared" si="8"/>
        <v>0</v>
      </c>
      <c r="Z59" s="9">
        <f t="shared" si="9"/>
        <v>8284.02</v>
      </c>
      <c r="AA59" s="9">
        <f t="shared" si="10"/>
        <v>9204.4699999999993</v>
      </c>
      <c r="AB59" s="9">
        <f t="shared" si="11"/>
        <v>9204.4699999999993</v>
      </c>
      <c r="AC59" s="9">
        <f t="shared" si="12"/>
        <v>9204.4699999999993</v>
      </c>
      <c r="AD59" s="8">
        <f t="shared" si="13"/>
        <v>75476.649999999994</v>
      </c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8">
        <f t="shared" si="14"/>
        <v>0</v>
      </c>
      <c r="AS59" s="9">
        <f t="shared" si="15"/>
        <v>0</v>
      </c>
      <c r="AT59" s="9">
        <f t="shared" si="16"/>
        <v>0</v>
      </c>
      <c r="AU59" s="9">
        <f t="shared" si="17"/>
        <v>0</v>
      </c>
      <c r="AV59" s="9">
        <f t="shared" si="18"/>
        <v>0</v>
      </c>
      <c r="AW59" s="9">
        <f t="shared" si="19"/>
        <v>0</v>
      </c>
      <c r="AX59" s="9">
        <f t="shared" si="20"/>
        <v>0</v>
      </c>
      <c r="AY59" s="9">
        <f t="shared" si="21"/>
        <v>0</v>
      </c>
      <c r="AZ59" s="9">
        <f t="shared" si="22"/>
        <v>0</v>
      </c>
      <c r="BA59" s="9">
        <f t="shared" si="23"/>
        <v>0</v>
      </c>
      <c r="BB59" s="9">
        <f t="shared" si="24"/>
        <v>0</v>
      </c>
      <c r="BC59" s="9">
        <f t="shared" si="25"/>
        <v>0</v>
      </c>
      <c r="BD59" s="9">
        <f t="shared" si="26"/>
        <v>0</v>
      </c>
      <c r="BE59" s="8">
        <f t="shared" si="27"/>
        <v>0</v>
      </c>
      <c r="BF59" s="7">
        <v>8285</v>
      </c>
      <c r="BG59" s="7">
        <v>9205</v>
      </c>
      <c r="BH59" s="7">
        <v>8285</v>
      </c>
      <c r="BI59" s="7">
        <v>7364</v>
      </c>
      <c r="BJ59" s="7"/>
      <c r="BK59" s="7">
        <v>0</v>
      </c>
      <c r="BL59" s="7">
        <v>0</v>
      </c>
      <c r="BM59" s="7">
        <v>0</v>
      </c>
      <c r="BN59" s="7">
        <v>8285</v>
      </c>
      <c r="BO59" s="7">
        <v>9205</v>
      </c>
      <c r="BP59" s="7">
        <v>24853</v>
      </c>
      <c r="BQ59" s="7"/>
      <c r="BR59" s="8">
        <f t="shared" si="28"/>
        <v>75482</v>
      </c>
      <c r="BS59" s="7"/>
      <c r="BU59">
        <v>6444</v>
      </c>
      <c r="BV59">
        <v>18409</v>
      </c>
      <c r="BW59" s="13">
        <f t="shared" si="33"/>
        <v>24853</v>
      </c>
      <c r="BX59" s="13"/>
    </row>
    <row r="60" spans="1:76" x14ac:dyDescent="0.3">
      <c r="A60" s="1">
        <f t="shared" si="34"/>
        <v>3571</v>
      </c>
      <c r="B60" s="1" t="s">
        <v>76</v>
      </c>
      <c r="C60" s="7">
        <v>7.8003999999999998</v>
      </c>
      <c r="D60" s="7">
        <v>7.8003999999999998</v>
      </c>
      <c r="E60" s="7">
        <v>1616</v>
      </c>
      <c r="F60" s="7">
        <v>1534</v>
      </c>
      <c r="G60" s="7">
        <v>1084</v>
      </c>
      <c r="H60" s="7">
        <v>1478</v>
      </c>
      <c r="I60" s="7">
        <v>1163</v>
      </c>
      <c r="J60" s="7">
        <v>266</v>
      </c>
      <c r="K60" s="7">
        <v>7</v>
      </c>
      <c r="L60" s="7">
        <v>0</v>
      </c>
      <c r="M60" s="7">
        <v>421</v>
      </c>
      <c r="N60" s="7">
        <v>1589</v>
      </c>
      <c r="O60" s="7">
        <v>1761</v>
      </c>
      <c r="P60" s="7">
        <v>1937</v>
      </c>
      <c r="Q60" s="8">
        <f t="shared" si="0"/>
        <v>12856</v>
      </c>
      <c r="R60" s="9">
        <f t="shared" si="1"/>
        <v>14874.43</v>
      </c>
      <c r="S60" s="9">
        <f t="shared" si="2"/>
        <v>14119.66</v>
      </c>
      <c r="T60" s="9">
        <f t="shared" si="3"/>
        <v>9977.65</v>
      </c>
      <c r="U60" s="9">
        <f t="shared" si="4"/>
        <v>13604.21</v>
      </c>
      <c r="V60" s="9">
        <f t="shared" si="5"/>
        <v>10704.8</v>
      </c>
      <c r="W60" s="9">
        <f t="shared" si="6"/>
        <v>2448.39</v>
      </c>
      <c r="X60" s="9">
        <f t="shared" si="7"/>
        <v>64.430000000000007</v>
      </c>
      <c r="Y60" s="9">
        <f t="shared" si="8"/>
        <v>0</v>
      </c>
      <c r="Z60" s="9">
        <f t="shared" si="9"/>
        <v>3875.08</v>
      </c>
      <c r="AA60" s="9">
        <f t="shared" si="10"/>
        <v>14625.91</v>
      </c>
      <c r="AB60" s="9">
        <f t="shared" si="11"/>
        <v>16209.08</v>
      </c>
      <c r="AC60" s="9">
        <f t="shared" si="12"/>
        <v>17829.060000000001</v>
      </c>
      <c r="AD60" s="8">
        <f t="shared" si="13"/>
        <v>118332.7</v>
      </c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8">
        <f t="shared" si="14"/>
        <v>0</v>
      </c>
      <c r="AS60" s="9">
        <f t="shared" si="15"/>
        <v>0</v>
      </c>
      <c r="AT60" s="9">
        <f t="shared" si="16"/>
        <v>0</v>
      </c>
      <c r="AU60" s="9">
        <f t="shared" si="17"/>
        <v>0</v>
      </c>
      <c r="AV60" s="9">
        <f t="shared" si="18"/>
        <v>0</v>
      </c>
      <c r="AW60" s="9">
        <f t="shared" si="19"/>
        <v>0</v>
      </c>
      <c r="AX60" s="9">
        <f t="shared" si="20"/>
        <v>0</v>
      </c>
      <c r="AY60" s="9">
        <f t="shared" si="21"/>
        <v>0</v>
      </c>
      <c r="AZ60" s="9">
        <f t="shared" si="22"/>
        <v>0</v>
      </c>
      <c r="BA60" s="9">
        <f t="shared" si="23"/>
        <v>0</v>
      </c>
      <c r="BB60" s="9">
        <f t="shared" si="24"/>
        <v>0</v>
      </c>
      <c r="BC60" s="9">
        <f t="shared" si="25"/>
        <v>0</v>
      </c>
      <c r="BD60" s="9">
        <f t="shared" si="26"/>
        <v>0</v>
      </c>
      <c r="BE60" s="8">
        <f t="shared" si="27"/>
        <v>0</v>
      </c>
      <c r="BF60" s="7">
        <v>14875</v>
      </c>
      <c r="BG60" s="7">
        <v>14120</v>
      </c>
      <c r="BH60" s="7">
        <v>9978</v>
      </c>
      <c r="BI60" s="7">
        <v>13605</v>
      </c>
      <c r="BJ60" s="7"/>
      <c r="BK60" s="7">
        <v>2449</v>
      </c>
      <c r="BL60" s="7">
        <v>65</v>
      </c>
      <c r="BM60" s="7">
        <v>0</v>
      </c>
      <c r="BN60" s="7">
        <v>3876</v>
      </c>
      <c r="BO60" s="7">
        <v>14626</v>
      </c>
      <c r="BP60" s="7">
        <v>44744</v>
      </c>
      <c r="BQ60" s="7"/>
      <c r="BR60" s="8">
        <f t="shared" si="28"/>
        <v>118338</v>
      </c>
      <c r="BS60" s="7"/>
      <c r="BU60">
        <v>10705</v>
      </c>
      <c r="BV60">
        <v>34039</v>
      </c>
      <c r="BW60" s="13">
        <f t="shared" si="33"/>
        <v>44744</v>
      </c>
      <c r="BX60" s="13"/>
    </row>
    <row r="61" spans="1:76" x14ac:dyDescent="0.3">
      <c r="A61" s="1">
        <f t="shared" si="34"/>
        <v>3572</v>
      </c>
      <c r="B61" s="1" t="s">
        <v>77</v>
      </c>
      <c r="C61" s="7">
        <v>7.8003999999999998</v>
      </c>
      <c r="D61" s="7">
        <v>7.8003999999999998</v>
      </c>
      <c r="E61" s="7">
        <v>1992</v>
      </c>
      <c r="F61" s="7">
        <v>2090</v>
      </c>
      <c r="G61" s="7">
        <v>1805</v>
      </c>
      <c r="H61" s="7">
        <v>1819</v>
      </c>
      <c r="I61" s="7">
        <v>1714</v>
      </c>
      <c r="J61" s="7">
        <v>0</v>
      </c>
      <c r="K61" s="7">
        <v>0</v>
      </c>
      <c r="L61" s="7">
        <v>0</v>
      </c>
      <c r="M61" s="7">
        <v>2076</v>
      </c>
      <c r="N61" s="7">
        <v>1863</v>
      </c>
      <c r="O61" s="7">
        <v>1989</v>
      </c>
      <c r="P61" s="7">
        <v>2279</v>
      </c>
      <c r="Q61" s="8">
        <f t="shared" si="0"/>
        <v>17627</v>
      </c>
      <c r="R61" s="9">
        <f t="shared" si="1"/>
        <v>18335.310000000001</v>
      </c>
      <c r="S61" s="9">
        <f t="shared" si="2"/>
        <v>19237.349999999999</v>
      </c>
      <c r="T61" s="9">
        <f t="shared" si="3"/>
        <v>16614.07</v>
      </c>
      <c r="U61" s="9">
        <f t="shared" si="4"/>
        <v>16742.93</v>
      </c>
      <c r="V61" s="9">
        <f t="shared" si="5"/>
        <v>15776.47</v>
      </c>
      <c r="W61" s="9">
        <f t="shared" si="6"/>
        <v>0</v>
      </c>
      <c r="X61" s="9">
        <f t="shared" si="7"/>
        <v>0</v>
      </c>
      <c r="Y61" s="9">
        <f t="shared" si="8"/>
        <v>0</v>
      </c>
      <c r="Z61" s="9">
        <f t="shared" si="9"/>
        <v>19108.48</v>
      </c>
      <c r="AA61" s="9">
        <f t="shared" si="10"/>
        <v>17147.93</v>
      </c>
      <c r="AB61" s="9">
        <f t="shared" si="11"/>
        <v>18307.689999999999</v>
      </c>
      <c r="AC61" s="9">
        <f t="shared" si="12"/>
        <v>20976.99</v>
      </c>
      <c r="AD61" s="8">
        <f t="shared" si="13"/>
        <v>162247.22</v>
      </c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8">
        <f t="shared" si="14"/>
        <v>0</v>
      </c>
      <c r="AS61" s="9">
        <f t="shared" si="15"/>
        <v>0</v>
      </c>
      <c r="AT61" s="9">
        <f t="shared" si="16"/>
        <v>0</v>
      </c>
      <c r="AU61" s="9">
        <f t="shared" si="17"/>
        <v>0</v>
      </c>
      <c r="AV61" s="9">
        <f t="shared" si="18"/>
        <v>0</v>
      </c>
      <c r="AW61" s="9">
        <f t="shared" si="19"/>
        <v>0</v>
      </c>
      <c r="AX61" s="9">
        <f t="shared" si="20"/>
        <v>0</v>
      </c>
      <c r="AY61" s="9">
        <f t="shared" si="21"/>
        <v>0</v>
      </c>
      <c r="AZ61" s="9">
        <f t="shared" si="22"/>
        <v>0</v>
      </c>
      <c r="BA61" s="9">
        <f t="shared" si="23"/>
        <v>0</v>
      </c>
      <c r="BB61" s="9">
        <f t="shared" si="24"/>
        <v>0</v>
      </c>
      <c r="BC61" s="9">
        <f t="shared" si="25"/>
        <v>0</v>
      </c>
      <c r="BD61" s="9">
        <f t="shared" si="26"/>
        <v>0</v>
      </c>
      <c r="BE61" s="8">
        <f t="shared" si="27"/>
        <v>0</v>
      </c>
      <c r="BF61" s="7">
        <v>18336</v>
      </c>
      <c r="BG61" s="7">
        <v>19238</v>
      </c>
      <c r="BH61" s="7">
        <v>16615</v>
      </c>
      <c r="BI61" s="7">
        <v>16743</v>
      </c>
      <c r="BJ61" s="7"/>
      <c r="BK61" s="7">
        <v>0</v>
      </c>
      <c r="BL61" s="7">
        <v>0</v>
      </c>
      <c r="BM61" s="7">
        <v>0</v>
      </c>
      <c r="BN61" s="7">
        <v>19109</v>
      </c>
      <c r="BO61" s="7">
        <v>17148</v>
      </c>
      <c r="BP61" s="7">
        <v>55062</v>
      </c>
      <c r="BQ61" s="7"/>
      <c r="BR61" s="8">
        <f t="shared" si="28"/>
        <v>162251</v>
      </c>
      <c r="BS61" s="7"/>
      <c r="BU61">
        <v>15777</v>
      </c>
      <c r="BV61">
        <v>39285</v>
      </c>
      <c r="BW61" s="13">
        <f t="shared" si="33"/>
        <v>55062</v>
      </c>
      <c r="BX61" s="13"/>
    </row>
    <row r="62" spans="1:76" x14ac:dyDescent="0.3">
      <c r="A62" s="1">
        <f t="shared" si="34"/>
        <v>3573</v>
      </c>
      <c r="B62" s="1" t="s">
        <v>78</v>
      </c>
      <c r="C62" s="7">
        <v>7.8003999999999998</v>
      </c>
      <c r="D62" s="7">
        <v>7.8003999999999998</v>
      </c>
      <c r="E62" s="7">
        <v>2249</v>
      </c>
      <c r="F62" s="7">
        <v>1307</v>
      </c>
      <c r="G62" s="7">
        <v>1441</v>
      </c>
      <c r="H62" s="7">
        <v>935</v>
      </c>
      <c r="I62" s="7">
        <v>942</v>
      </c>
      <c r="J62" s="7">
        <v>0</v>
      </c>
      <c r="K62" s="7">
        <v>0</v>
      </c>
      <c r="L62" s="7">
        <v>0</v>
      </c>
      <c r="M62" s="7">
        <v>992</v>
      </c>
      <c r="N62" s="7">
        <v>1104</v>
      </c>
      <c r="O62" s="7">
        <v>1639</v>
      </c>
      <c r="P62" s="7">
        <v>1652</v>
      </c>
      <c r="Q62" s="8">
        <f t="shared" si="0"/>
        <v>12261</v>
      </c>
      <c r="R62" s="9">
        <f t="shared" si="1"/>
        <v>20700.86</v>
      </c>
      <c r="S62" s="9">
        <f t="shared" si="2"/>
        <v>12030.24</v>
      </c>
      <c r="T62" s="9">
        <f t="shared" si="3"/>
        <v>13263.64</v>
      </c>
      <c r="U62" s="9">
        <f t="shared" si="4"/>
        <v>8606.18</v>
      </c>
      <c r="V62" s="9">
        <f t="shared" si="5"/>
        <v>8670.61</v>
      </c>
      <c r="W62" s="9">
        <f t="shared" si="6"/>
        <v>0</v>
      </c>
      <c r="X62" s="9">
        <f t="shared" si="7"/>
        <v>0</v>
      </c>
      <c r="Y62" s="9">
        <f t="shared" si="8"/>
        <v>0</v>
      </c>
      <c r="Z62" s="9">
        <f t="shared" si="9"/>
        <v>9130.84</v>
      </c>
      <c r="AA62" s="9">
        <f t="shared" si="10"/>
        <v>10161.74</v>
      </c>
      <c r="AB62" s="9">
        <f t="shared" si="11"/>
        <v>15086.13</v>
      </c>
      <c r="AC62" s="9">
        <f t="shared" si="12"/>
        <v>15205.79</v>
      </c>
      <c r="AD62" s="8">
        <f t="shared" si="13"/>
        <v>112856.03</v>
      </c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8">
        <f t="shared" si="14"/>
        <v>0</v>
      </c>
      <c r="AS62" s="9">
        <f t="shared" si="15"/>
        <v>0</v>
      </c>
      <c r="AT62" s="9">
        <f t="shared" si="16"/>
        <v>0</v>
      </c>
      <c r="AU62" s="9">
        <f t="shared" si="17"/>
        <v>0</v>
      </c>
      <c r="AV62" s="9">
        <f t="shared" si="18"/>
        <v>0</v>
      </c>
      <c r="AW62" s="9">
        <f t="shared" si="19"/>
        <v>0</v>
      </c>
      <c r="AX62" s="9">
        <f t="shared" si="20"/>
        <v>0</v>
      </c>
      <c r="AY62" s="9">
        <f t="shared" si="21"/>
        <v>0</v>
      </c>
      <c r="AZ62" s="9">
        <f t="shared" si="22"/>
        <v>0</v>
      </c>
      <c r="BA62" s="9">
        <f t="shared" si="23"/>
        <v>0</v>
      </c>
      <c r="BB62" s="9">
        <f t="shared" si="24"/>
        <v>0</v>
      </c>
      <c r="BC62" s="9">
        <f t="shared" si="25"/>
        <v>0</v>
      </c>
      <c r="BD62" s="9">
        <f t="shared" si="26"/>
        <v>0</v>
      </c>
      <c r="BE62" s="8">
        <f t="shared" si="27"/>
        <v>0</v>
      </c>
      <c r="BF62" s="7">
        <v>20701</v>
      </c>
      <c r="BG62" s="7">
        <v>12031</v>
      </c>
      <c r="BH62" s="7">
        <v>13264</v>
      </c>
      <c r="BI62" s="7">
        <v>8607</v>
      </c>
      <c r="BJ62" s="7"/>
      <c r="BK62" s="7">
        <v>0</v>
      </c>
      <c r="BL62" s="7">
        <v>0</v>
      </c>
      <c r="BM62" s="7">
        <v>0</v>
      </c>
      <c r="BN62" s="7">
        <v>9131</v>
      </c>
      <c r="BO62" s="7">
        <v>10162</v>
      </c>
      <c r="BP62" s="7">
        <v>38963</v>
      </c>
      <c r="BQ62" s="7"/>
      <c r="BR62" s="8">
        <f t="shared" si="28"/>
        <v>112859</v>
      </c>
      <c r="BS62" s="7"/>
      <c r="BU62">
        <v>8671</v>
      </c>
      <c r="BV62">
        <v>30292</v>
      </c>
      <c r="BW62" s="13">
        <f t="shared" si="33"/>
        <v>38963</v>
      </c>
      <c r="BX62" s="13"/>
    </row>
    <row r="63" spans="1:76" x14ac:dyDescent="0.3">
      <c r="A63" s="1">
        <f t="shared" si="34"/>
        <v>3574</v>
      </c>
      <c r="B63" s="1" t="s">
        <v>79</v>
      </c>
      <c r="C63" s="7">
        <v>7.8003999999999998</v>
      </c>
      <c r="D63" s="7">
        <v>7.8003999999999998</v>
      </c>
      <c r="E63" s="7">
        <v>4000</v>
      </c>
      <c r="F63" s="7">
        <v>3382</v>
      </c>
      <c r="G63" s="7">
        <v>2385</v>
      </c>
      <c r="H63" s="7">
        <v>2000</v>
      </c>
      <c r="I63" s="7">
        <v>1700</v>
      </c>
      <c r="J63" s="7">
        <v>0</v>
      </c>
      <c r="K63" s="7">
        <v>0</v>
      </c>
      <c r="L63" s="7">
        <v>0</v>
      </c>
      <c r="M63" s="7">
        <v>2300</v>
      </c>
      <c r="N63" s="7">
        <v>2409</v>
      </c>
      <c r="O63" s="7">
        <v>2549</v>
      </c>
      <c r="P63" s="7">
        <v>4200</v>
      </c>
      <c r="Q63" s="8">
        <f t="shared" si="0"/>
        <v>24925</v>
      </c>
      <c r="R63" s="9">
        <f t="shared" si="1"/>
        <v>36817.89</v>
      </c>
      <c r="S63" s="9">
        <f t="shared" si="2"/>
        <v>31129.52</v>
      </c>
      <c r="T63" s="9">
        <f t="shared" si="3"/>
        <v>21952.67</v>
      </c>
      <c r="U63" s="9">
        <f t="shared" si="4"/>
        <v>18408.939999999999</v>
      </c>
      <c r="V63" s="9">
        <f t="shared" si="5"/>
        <v>15647.6</v>
      </c>
      <c r="W63" s="9">
        <f t="shared" si="6"/>
        <v>0</v>
      </c>
      <c r="X63" s="9">
        <f t="shared" si="7"/>
        <v>0</v>
      </c>
      <c r="Y63" s="9">
        <f t="shared" si="8"/>
        <v>0</v>
      </c>
      <c r="Z63" s="9">
        <f t="shared" si="9"/>
        <v>21170.29</v>
      </c>
      <c r="AA63" s="9">
        <f t="shared" si="10"/>
        <v>22173.57</v>
      </c>
      <c r="AB63" s="9">
        <f t="shared" si="11"/>
        <v>23462.2</v>
      </c>
      <c r="AC63" s="9">
        <f t="shared" si="12"/>
        <v>38658.78</v>
      </c>
      <c r="AD63" s="8">
        <f t="shared" si="13"/>
        <v>229421.46000000002</v>
      </c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8">
        <f t="shared" si="14"/>
        <v>0</v>
      </c>
      <c r="AS63" s="9">
        <f t="shared" si="15"/>
        <v>0</v>
      </c>
      <c r="AT63" s="9">
        <f t="shared" si="16"/>
        <v>0</v>
      </c>
      <c r="AU63" s="9">
        <f t="shared" si="17"/>
        <v>0</v>
      </c>
      <c r="AV63" s="9">
        <f t="shared" si="18"/>
        <v>0</v>
      </c>
      <c r="AW63" s="9">
        <f t="shared" si="19"/>
        <v>0</v>
      </c>
      <c r="AX63" s="9">
        <f t="shared" si="20"/>
        <v>0</v>
      </c>
      <c r="AY63" s="9">
        <f t="shared" si="21"/>
        <v>0</v>
      </c>
      <c r="AZ63" s="9">
        <f t="shared" si="22"/>
        <v>0</v>
      </c>
      <c r="BA63" s="9">
        <f t="shared" si="23"/>
        <v>0</v>
      </c>
      <c r="BB63" s="9">
        <f t="shared" si="24"/>
        <v>0</v>
      </c>
      <c r="BC63" s="9">
        <f t="shared" si="25"/>
        <v>0</v>
      </c>
      <c r="BD63" s="9">
        <f t="shared" si="26"/>
        <v>0</v>
      </c>
      <c r="BE63" s="8">
        <f t="shared" si="27"/>
        <v>0</v>
      </c>
      <c r="BF63" s="7">
        <v>36818</v>
      </c>
      <c r="BG63" s="7">
        <v>31130</v>
      </c>
      <c r="BH63" s="7">
        <v>21953</v>
      </c>
      <c r="BI63" s="7">
        <v>18409</v>
      </c>
      <c r="BJ63" s="7"/>
      <c r="BK63" s="7">
        <v>0</v>
      </c>
      <c r="BL63" s="7">
        <v>0</v>
      </c>
      <c r="BM63" s="7">
        <v>0</v>
      </c>
      <c r="BN63" s="7">
        <v>21171</v>
      </c>
      <c r="BO63" s="7">
        <v>22174</v>
      </c>
      <c r="BP63" s="7">
        <v>77769</v>
      </c>
      <c r="BQ63" s="7"/>
      <c r="BR63" s="8">
        <f t="shared" si="28"/>
        <v>229424</v>
      </c>
      <c r="BS63" s="7"/>
      <c r="BU63">
        <v>15648</v>
      </c>
      <c r="BV63">
        <v>62121</v>
      </c>
      <c r="BW63" s="13">
        <f t="shared" si="33"/>
        <v>77769</v>
      </c>
      <c r="BX63" s="13"/>
    </row>
    <row r="64" spans="1:76" x14ac:dyDescent="0.3">
      <c r="A64" s="1">
        <f t="shared" si="34"/>
        <v>3575</v>
      </c>
      <c r="B64" s="1" t="s">
        <v>80</v>
      </c>
      <c r="C64" s="7">
        <v>7.8003999999999998</v>
      </c>
      <c r="D64" s="7">
        <v>7.8003999999999998</v>
      </c>
      <c r="E64" s="7">
        <v>1250</v>
      </c>
      <c r="F64" s="7">
        <v>1260</v>
      </c>
      <c r="G64" s="7">
        <v>960</v>
      </c>
      <c r="H64" s="7">
        <v>1060</v>
      </c>
      <c r="I64" s="7">
        <v>1220</v>
      </c>
      <c r="J64" s="7">
        <v>0</v>
      </c>
      <c r="K64" s="7">
        <v>0</v>
      </c>
      <c r="L64" s="7">
        <v>0</v>
      </c>
      <c r="M64" s="7">
        <v>1150</v>
      </c>
      <c r="N64" s="7">
        <v>2530</v>
      </c>
      <c r="O64" s="7">
        <v>2100</v>
      </c>
      <c r="P64" s="7">
        <v>2090</v>
      </c>
      <c r="Q64" s="8">
        <f t="shared" si="0"/>
        <v>13620</v>
      </c>
      <c r="R64" s="9">
        <f t="shared" si="1"/>
        <v>11505.59</v>
      </c>
      <c r="S64" s="9">
        <f t="shared" si="2"/>
        <v>11597.63</v>
      </c>
      <c r="T64" s="9">
        <f t="shared" si="3"/>
        <v>8836.2900000000009</v>
      </c>
      <c r="U64" s="9">
        <f t="shared" si="4"/>
        <v>9756.74</v>
      </c>
      <c r="V64" s="9">
        <f t="shared" si="5"/>
        <v>11229.46</v>
      </c>
      <c r="W64" s="9">
        <f t="shared" si="6"/>
        <v>0</v>
      </c>
      <c r="X64" s="9">
        <f t="shared" si="7"/>
        <v>0</v>
      </c>
      <c r="Y64" s="9">
        <f t="shared" si="8"/>
        <v>0</v>
      </c>
      <c r="Z64" s="9">
        <f t="shared" si="9"/>
        <v>10585.14</v>
      </c>
      <c r="AA64" s="9">
        <f t="shared" si="10"/>
        <v>23287.31</v>
      </c>
      <c r="AB64" s="9">
        <f t="shared" si="11"/>
        <v>19329.39</v>
      </c>
      <c r="AC64" s="9">
        <f t="shared" si="12"/>
        <v>19237.349999999999</v>
      </c>
      <c r="AD64" s="8">
        <f t="shared" si="13"/>
        <v>125364.9</v>
      </c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8">
        <f t="shared" si="14"/>
        <v>0</v>
      </c>
      <c r="AS64" s="9">
        <f t="shared" si="15"/>
        <v>0</v>
      </c>
      <c r="AT64" s="9">
        <f t="shared" si="16"/>
        <v>0</v>
      </c>
      <c r="AU64" s="9">
        <f t="shared" si="17"/>
        <v>0</v>
      </c>
      <c r="AV64" s="9">
        <f t="shared" si="18"/>
        <v>0</v>
      </c>
      <c r="AW64" s="9">
        <f t="shared" si="19"/>
        <v>0</v>
      </c>
      <c r="AX64" s="9">
        <f t="shared" si="20"/>
        <v>0</v>
      </c>
      <c r="AY64" s="9">
        <f t="shared" si="21"/>
        <v>0</v>
      </c>
      <c r="AZ64" s="9">
        <f t="shared" si="22"/>
        <v>0</v>
      </c>
      <c r="BA64" s="9">
        <f t="shared" si="23"/>
        <v>0</v>
      </c>
      <c r="BB64" s="9">
        <f t="shared" si="24"/>
        <v>0</v>
      </c>
      <c r="BC64" s="9">
        <f t="shared" si="25"/>
        <v>0</v>
      </c>
      <c r="BD64" s="9">
        <f t="shared" si="26"/>
        <v>0</v>
      </c>
      <c r="BE64" s="8">
        <f t="shared" si="27"/>
        <v>0</v>
      </c>
      <c r="BF64" s="7">
        <v>11506</v>
      </c>
      <c r="BG64" s="7">
        <v>11598</v>
      </c>
      <c r="BH64" s="7">
        <v>8837</v>
      </c>
      <c r="BI64" s="7">
        <v>9757</v>
      </c>
      <c r="BJ64" s="7"/>
      <c r="BK64" s="7">
        <v>0</v>
      </c>
      <c r="BL64" s="7">
        <v>0</v>
      </c>
      <c r="BM64" s="7">
        <v>0</v>
      </c>
      <c r="BN64" s="7">
        <v>10586</v>
      </c>
      <c r="BO64" s="7">
        <v>23288</v>
      </c>
      <c r="BP64" s="7">
        <v>49797</v>
      </c>
      <c r="BQ64" s="7"/>
      <c r="BR64" s="8">
        <f t="shared" si="28"/>
        <v>125369</v>
      </c>
      <c r="BS64" s="7"/>
      <c r="BU64">
        <v>11230</v>
      </c>
      <c r="BV64">
        <v>38567</v>
      </c>
      <c r="BW64" s="13">
        <f t="shared" si="33"/>
        <v>49797</v>
      </c>
      <c r="BX64" s="13"/>
    </row>
    <row r="65" spans="1:76" x14ac:dyDescent="0.3">
      <c r="A65" s="1">
        <f t="shared" si="34"/>
        <v>3576</v>
      </c>
      <c r="B65" s="1" t="s">
        <v>81</v>
      </c>
      <c r="C65" s="7">
        <v>7.8003999999999998</v>
      </c>
      <c r="D65" s="7">
        <v>7.8003999999999998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8">
        <f t="shared" si="0"/>
        <v>0</v>
      </c>
      <c r="R65" s="9">
        <f t="shared" si="1"/>
        <v>0</v>
      </c>
      <c r="S65" s="9">
        <f t="shared" si="2"/>
        <v>0</v>
      </c>
      <c r="T65" s="9">
        <f t="shared" si="3"/>
        <v>0</v>
      </c>
      <c r="U65" s="9">
        <f t="shared" si="4"/>
        <v>0</v>
      </c>
      <c r="V65" s="9">
        <f t="shared" si="5"/>
        <v>0</v>
      </c>
      <c r="W65" s="9">
        <f t="shared" si="6"/>
        <v>0</v>
      </c>
      <c r="X65" s="9">
        <f t="shared" si="7"/>
        <v>0</v>
      </c>
      <c r="Y65" s="9">
        <f t="shared" si="8"/>
        <v>0</v>
      </c>
      <c r="Z65" s="9">
        <f t="shared" si="9"/>
        <v>0</v>
      </c>
      <c r="AA65" s="9">
        <f t="shared" si="10"/>
        <v>0</v>
      </c>
      <c r="AB65" s="9">
        <f t="shared" si="11"/>
        <v>0</v>
      </c>
      <c r="AC65" s="9">
        <f t="shared" si="12"/>
        <v>0</v>
      </c>
      <c r="AD65" s="8">
        <f t="shared" si="13"/>
        <v>0</v>
      </c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8">
        <f t="shared" si="14"/>
        <v>0</v>
      </c>
      <c r="AS65" s="9">
        <f t="shared" si="15"/>
        <v>0</v>
      </c>
      <c r="AT65" s="9">
        <f t="shared" si="16"/>
        <v>0</v>
      </c>
      <c r="AU65" s="9">
        <f t="shared" si="17"/>
        <v>0</v>
      </c>
      <c r="AV65" s="9">
        <f t="shared" si="18"/>
        <v>0</v>
      </c>
      <c r="AW65" s="9">
        <f t="shared" si="19"/>
        <v>0</v>
      </c>
      <c r="AX65" s="9">
        <f t="shared" si="20"/>
        <v>0</v>
      </c>
      <c r="AY65" s="9">
        <f t="shared" si="21"/>
        <v>0</v>
      </c>
      <c r="AZ65" s="9">
        <f t="shared" si="22"/>
        <v>0</v>
      </c>
      <c r="BA65" s="9">
        <f t="shared" si="23"/>
        <v>0</v>
      </c>
      <c r="BB65" s="9">
        <f t="shared" si="24"/>
        <v>0</v>
      </c>
      <c r="BC65" s="9">
        <f t="shared" si="25"/>
        <v>0</v>
      </c>
      <c r="BD65" s="9">
        <f t="shared" si="26"/>
        <v>0</v>
      </c>
      <c r="BE65" s="8">
        <f t="shared" si="27"/>
        <v>0</v>
      </c>
      <c r="BF65" s="7">
        <v>10026</v>
      </c>
      <c r="BG65" s="7">
        <v>9676</v>
      </c>
      <c r="BH65" s="7">
        <v>8542</v>
      </c>
      <c r="BI65" s="7">
        <v>9153</v>
      </c>
      <c r="BJ65" s="7"/>
      <c r="BK65" s="7">
        <v>697</v>
      </c>
      <c r="BL65" s="7">
        <v>0</v>
      </c>
      <c r="BM65" s="7">
        <v>0</v>
      </c>
      <c r="BN65" s="7">
        <v>8542</v>
      </c>
      <c r="BO65" s="7">
        <v>9240</v>
      </c>
      <c r="BP65" s="7">
        <v>31295</v>
      </c>
      <c r="BQ65" s="7"/>
      <c r="BR65" s="8">
        <f t="shared" si="28"/>
        <v>87171</v>
      </c>
      <c r="BS65" s="7"/>
      <c r="BU65">
        <v>7235</v>
      </c>
      <c r="BV65">
        <v>24060</v>
      </c>
      <c r="BW65" s="13">
        <f t="shared" si="33"/>
        <v>31295</v>
      </c>
      <c r="BX65" s="13"/>
    </row>
    <row r="66" spans="1:76" x14ac:dyDescent="0.3">
      <c r="A66" s="1">
        <f t="shared" si="34"/>
        <v>3577</v>
      </c>
      <c r="B66" s="1" t="s">
        <v>82</v>
      </c>
      <c r="C66" s="7">
        <v>7.8003999999999998</v>
      </c>
      <c r="D66" s="7">
        <v>7.8003999999999998</v>
      </c>
      <c r="E66" s="7">
        <v>2942</v>
      </c>
      <c r="F66" s="7">
        <v>2100</v>
      </c>
      <c r="G66" s="7">
        <v>1575</v>
      </c>
      <c r="H66" s="7">
        <v>1365</v>
      </c>
      <c r="I66" s="7">
        <v>1050</v>
      </c>
      <c r="J66" s="7">
        <v>0</v>
      </c>
      <c r="K66" s="7">
        <v>0</v>
      </c>
      <c r="L66" s="7">
        <v>0</v>
      </c>
      <c r="M66" s="7">
        <v>1575</v>
      </c>
      <c r="N66" s="7">
        <v>1575</v>
      </c>
      <c r="O66" s="7">
        <v>2213</v>
      </c>
      <c r="P66" s="7">
        <v>3045</v>
      </c>
      <c r="Q66" s="8">
        <f t="shared" si="0"/>
        <v>17440</v>
      </c>
      <c r="R66" s="9">
        <f t="shared" si="1"/>
        <v>27079.56</v>
      </c>
      <c r="S66" s="9">
        <f t="shared" si="2"/>
        <v>19329.39</v>
      </c>
      <c r="T66" s="9">
        <f t="shared" si="3"/>
        <v>14497.04</v>
      </c>
      <c r="U66" s="9">
        <f t="shared" si="4"/>
        <v>12564.1</v>
      </c>
      <c r="V66" s="9">
        <f t="shared" si="5"/>
        <v>9664.7000000000007</v>
      </c>
      <c r="W66" s="9">
        <f t="shared" si="6"/>
        <v>0</v>
      </c>
      <c r="X66" s="9">
        <f t="shared" si="7"/>
        <v>0</v>
      </c>
      <c r="Y66" s="9">
        <f t="shared" si="8"/>
        <v>0</v>
      </c>
      <c r="Z66" s="9">
        <f t="shared" si="9"/>
        <v>14497.04</v>
      </c>
      <c r="AA66" s="9">
        <f t="shared" si="10"/>
        <v>14497.04</v>
      </c>
      <c r="AB66" s="9">
        <f t="shared" si="11"/>
        <v>20369.5</v>
      </c>
      <c r="AC66" s="9">
        <f t="shared" si="12"/>
        <v>28027.62</v>
      </c>
      <c r="AD66" s="8">
        <f t="shared" si="13"/>
        <v>160525.99</v>
      </c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8">
        <f t="shared" si="14"/>
        <v>0</v>
      </c>
      <c r="AS66" s="9">
        <f t="shared" si="15"/>
        <v>0</v>
      </c>
      <c r="AT66" s="9">
        <f t="shared" si="16"/>
        <v>0</v>
      </c>
      <c r="AU66" s="9">
        <f t="shared" si="17"/>
        <v>0</v>
      </c>
      <c r="AV66" s="9">
        <f t="shared" si="18"/>
        <v>0</v>
      </c>
      <c r="AW66" s="9">
        <f t="shared" si="19"/>
        <v>0</v>
      </c>
      <c r="AX66" s="9">
        <f t="shared" si="20"/>
        <v>0</v>
      </c>
      <c r="AY66" s="9">
        <f t="shared" si="21"/>
        <v>0</v>
      </c>
      <c r="AZ66" s="9">
        <f t="shared" si="22"/>
        <v>0</v>
      </c>
      <c r="BA66" s="9">
        <f t="shared" si="23"/>
        <v>0</v>
      </c>
      <c r="BB66" s="9">
        <f t="shared" si="24"/>
        <v>0</v>
      </c>
      <c r="BC66" s="9">
        <f t="shared" si="25"/>
        <v>0</v>
      </c>
      <c r="BD66" s="9">
        <f t="shared" si="26"/>
        <v>0</v>
      </c>
      <c r="BE66" s="8">
        <f t="shared" si="27"/>
        <v>0</v>
      </c>
      <c r="BF66" s="7">
        <v>27080</v>
      </c>
      <c r="BG66" s="7">
        <v>19330</v>
      </c>
      <c r="BH66" s="7">
        <v>14498</v>
      </c>
      <c r="BI66" s="7">
        <v>12565</v>
      </c>
      <c r="BJ66" s="7"/>
      <c r="BK66" s="7">
        <v>0</v>
      </c>
      <c r="BL66" s="7">
        <v>0</v>
      </c>
      <c r="BM66" s="7">
        <v>0</v>
      </c>
      <c r="BN66" s="7">
        <v>14498</v>
      </c>
      <c r="BO66" s="7">
        <v>14498</v>
      </c>
      <c r="BP66" s="7">
        <v>58063</v>
      </c>
      <c r="BQ66" s="7"/>
      <c r="BR66" s="8">
        <f t="shared" si="28"/>
        <v>160532</v>
      </c>
      <c r="BS66" s="7">
        <f>SUM(BR39:BR66)</f>
        <v>4811139</v>
      </c>
      <c r="BU66">
        <v>9665</v>
      </c>
      <c r="BV66">
        <v>48398</v>
      </c>
      <c r="BW66" s="13">
        <f t="shared" si="33"/>
        <v>58063</v>
      </c>
      <c r="BX66" s="13"/>
    </row>
    <row r="67" spans="1:76" x14ac:dyDescent="0.3">
      <c r="A67" s="1"/>
      <c r="B67" s="1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8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8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8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8"/>
      <c r="BF67" s="15">
        <f>SUM(BF39:BF66)</f>
        <v>541377</v>
      </c>
      <c r="BG67" s="15">
        <f t="shared" ref="BG67:BQ67" si="35">SUM(BG39:BG66)</f>
        <v>490022</v>
      </c>
      <c r="BH67" s="15">
        <f t="shared" si="35"/>
        <v>924541</v>
      </c>
      <c r="BI67" s="15">
        <f t="shared" si="35"/>
        <v>428664</v>
      </c>
      <c r="BJ67" s="15">
        <f t="shared" si="35"/>
        <v>0</v>
      </c>
      <c r="BK67" s="15">
        <f t="shared" si="35"/>
        <v>51587</v>
      </c>
      <c r="BL67" s="15">
        <f t="shared" si="35"/>
        <v>16275</v>
      </c>
      <c r="BM67" s="15">
        <f t="shared" si="35"/>
        <v>21263</v>
      </c>
      <c r="BN67" s="15">
        <f t="shared" si="35"/>
        <v>390824</v>
      </c>
      <c r="BO67" s="15">
        <f t="shared" si="35"/>
        <v>456644</v>
      </c>
      <c r="BP67" s="15">
        <f t="shared" si="35"/>
        <v>1489942</v>
      </c>
      <c r="BQ67" s="15">
        <f t="shared" si="35"/>
        <v>0</v>
      </c>
      <c r="BR67" s="17">
        <f t="shared" ref="BR67:BS67" si="36">SUM(BR39:BR66)</f>
        <v>4811139</v>
      </c>
      <c r="BS67" s="17">
        <f t="shared" si="36"/>
        <v>4811139</v>
      </c>
      <c r="BW67" s="13"/>
      <c r="BX67" s="13"/>
    </row>
    <row r="68" spans="1:76" x14ac:dyDescent="0.3">
      <c r="A68" s="1">
        <v>35100</v>
      </c>
      <c r="B68" s="1" t="s">
        <v>83</v>
      </c>
      <c r="C68" s="7">
        <v>7.8003999999999998</v>
      </c>
      <c r="D68" s="7">
        <v>7.8003999999999998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8">
        <f t="shared" si="0"/>
        <v>0</v>
      </c>
      <c r="R68" s="9">
        <f t="shared" si="1"/>
        <v>0</v>
      </c>
      <c r="S68" s="9">
        <f t="shared" si="2"/>
        <v>0</v>
      </c>
      <c r="T68" s="9">
        <f t="shared" si="3"/>
        <v>0</v>
      </c>
      <c r="U68" s="9">
        <f t="shared" si="4"/>
        <v>0</v>
      </c>
      <c r="V68" s="9">
        <f t="shared" si="5"/>
        <v>0</v>
      </c>
      <c r="W68" s="9">
        <f t="shared" si="6"/>
        <v>0</v>
      </c>
      <c r="X68" s="9">
        <f t="shared" si="7"/>
        <v>0</v>
      </c>
      <c r="Y68" s="9">
        <f t="shared" si="8"/>
        <v>0</v>
      </c>
      <c r="Z68" s="9">
        <f t="shared" si="9"/>
        <v>0</v>
      </c>
      <c r="AA68" s="9">
        <f t="shared" si="10"/>
        <v>0</v>
      </c>
      <c r="AB68" s="9">
        <f t="shared" si="11"/>
        <v>0</v>
      </c>
      <c r="AC68" s="9">
        <f t="shared" si="12"/>
        <v>0</v>
      </c>
      <c r="AD68" s="8">
        <f t="shared" si="13"/>
        <v>0</v>
      </c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8">
        <f t="shared" si="14"/>
        <v>0</v>
      </c>
      <c r="AS68" s="9">
        <f t="shared" si="15"/>
        <v>0</v>
      </c>
      <c r="AT68" s="9">
        <f t="shared" si="16"/>
        <v>0</v>
      </c>
      <c r="AU68" s="9">
        <f t="shared" si="17"/>
        <v>0</v>
      </c>
      <c r="AV68" s="9">
        <f t="shared" si="18"/>
        <v>0</v>
      </c>
      <c r="AW68" s="9">
        <f t="shared" si="19"/>
        <v>0</v>
      </c>
      <c r="AX68" s="9">
        <f t="shared" si="20"/>
        <v>0</v>
      </c>
      <c r="AY68" s="9">
        <f t="shared" si="21"/>
        <v>0</v>
      </c>
      <c r="AZ68" s="9">
        <f t="shared" si="22"/>
        <v>0</v>
      </c>
      <c r="BA68" s="9">
        <f t="shared" si="23"/>
        <v>0</v>
      </c>
      <c r="BB68" s="9">
        <f t="shared" si="24"/>
        <v>0</v>
      </c>
      <c r="BC68" s="9">
        <f t="shared" si="25"/>
        <v>0</v>
      </c>
      <c r="BD68" s="9">
        <f t="shared" si="26"/>
        <v>0</v>
      </c>
      <c r="BE68" s="8">
        <f t="shared" si="27"/>
        <v>0</v>
      </c>
      <c r="BF68" s="7">
        <v>34553</v>
      </c>
      <c r="BG68" s="7">
        <v>33350</v>
      </c>
      <c r="BH68" s="7">
        <v>29445</v>
      </c>
      <c r="BI68" s="7">
        <v>31548</v>
      </c>
      <c r="BJ68" s="7">
        <v>24938</v>
      </c>
      <c r="BK68" s="7">
        <v>2404</v>
      </c>
      <c r="BL68" s="7">
        <v>0</v>
      </c>
      <c r="BM68" s="7">
        <v>0</v>
      </c>
      <c r="BN68" s="7">
        <v>29445</v>
      </c>
      <c r="BO68" s="7">
        <v>31848</v>
      </c>
      <c r="BP68" s="7">
        <v>82925</v>
      </c>
      <c r="BQ68" s="7"/>
      <c r="BR68" s="8">
        <f t="shared" si="28"/>
        <v>300456</v>
      </c>
      <c r="BS68" s="7"/>
      <c r="BX68" s="13"/>
    </row>
    <row r="69" spans="1:76" x14ac:dyDescent="0.3">
      <c r="A69" s="1">
        <v>35101</v>
      </c>
      <c r="B69" s="1" t="s">
        <v>84</v>
      </c>
      <c r="C69" s="7">
        <v>7.8003999999999998</v>
      </c>
      <c r="D69" s="7">
        <v>7.8003999999999998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8">
        <f t="shared" si="0"/>
        <v>0</v>
      </c>
      <c r="R69" s="9">
        <f t="shared" si="1"/>
        <v>0</v>
      </c>
      <c r="S69" s="9">
        <f t="shared" si="2"/>
        <v>0</v>
      </c>
      <c r="T69" s="9">
        <f t="shared" si="3"/>
        <v>0</v>
      </c>
      <c r="U69" s="9">
        <f t="shared" si="4"/>
        <v>0</v>
      </c>
      <c r="V69" s="9">
        <f t="shared" si="5"/>
        <v>0</v>
      </c>
      <c r="W69" s="9">
        <f t="shared" si="6"/>
        <v>0</v>
      </c>
      <c r="X69" s="9">
        <f t="shared" si="7"/>
        <v>0</v>
      </c>
      <c r="Y69" s="9">
        <f t="shared" si="8"/>
        <v>0</v>
      </c>
      <c r="Z69" s="9">
        <f t="shared" si="9"/>
        <v>0</v>
      </c>
      <c r="AA69" s="9">
        <f t="shared" si="10"/>
        <v>0</v>
      </c>
      <c r="AB69" s="9">
        <f t="shared" si="11"/>
        <v>0</v>
      </c>
      <c r="AC69" s="9">
        <f t="shared" si="12"/>
        <v>0</v>
      </c>
      <c r="AD69" s="8">
        <f t="shared" si="13"/>
        <v>0</v>
      </c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8">
        <f t="shared" si="14"/>
        <v>0</v>
      </c>
      <c r="AS69" s="9">
        <f t="shared" si="15"/>
        <v>0</v>
      </c>
      <c r="AT69" s="9">
        <f t="shared" si="16"/>
        <v>0</v>
      </c>
      <c r="AU69" s="9">
        <f t="shared" si="17"/>
        <v>0</v>
      </c>
      <c r="AV69" s="9">
        <f t="shared" si="18"/>
        <v>0</v>
      </c>
      <c r="AW69" s="9">
        <f t="shared" si="19"/>
        <v>0</v>
      </c>
      <c r="AX69" s="9">
        <f t="shared" si="20"/>
        <v>0</v>
      </c>
      <c r="AY69" s="9">
        <f t="shared" si="21"/>
        <v>0</v>
      </c>
      <c r="AZ69" s="9">
        <f t="shared" si="22"/>
        <v>0</v>
      </c>
      <c r="BA69" s="9">
        <f t="shared" si="23"/>
        <v>0</v>
      </c>
      <c r="BB69" s="9">
        <f t="shared" si="24"/>
        <v>0</v>
      </c>
      <c r="BC69" s="9">
        <f t="shared" si="25"/>
        <v>0</v>
      </c>
      <c r="BD69" s="9">
        <f t="shared" si="26"/>
        <v>0</v>
      </c>
      <c r="BE69" s="8">
        <f t="shared" si="27"/>
        <v>0</v>
      </c>
      <c r="BF69" s="7">
        <v>242181</v>
      </c>
      <c r="BG69" s="7">
        <v>233757</v>
      </c>
      <c r="BH69" s="7">
        <v>206380</v>
      </c>
      <c r="BI69" s="7">
        <v>221121</v>
      </c>
      <c r="BJ69" s="7">
        <v>174791</v>
      </c>
      <c r="BK69" s="7">
        <v>16848</v>
      </c>
      <c r="BL69" s="7">
        <v>0</v>
      </c>
      <c r="BM69" s="7">
        <v>0</v>
      </c>
      <c r="BN69" s="7">
        <v>206380</v>
      </c>
      <c r="BO69" s="7">
        <v>223228</v>
      </c>
      <c r="BP69" s="7">
        <v>581232</v>
      </c>
      <c r="BQ69" s="7"/>
      <c r="BR69" s="8">
        <f t="shared" si="28"/>
        <v>2105918</v>
      </c>
      <c r="BS69" s="7"/>
      <c r="BX69" s="13"/>
    </row>
    <row r="70" spans="1:76" x14ac:dyDescent="0.3">
      <c r="A70" s="1">
        <v>35102</v>
      </c>
      <c r="B70" s="1" t="s">
        <v>85</v>
      </c>
      <c r="C70" s="7">
        <v>7.8003999999999998</v>
      </c>
      <c r="D70" s="7">
        <v>7.8003999999999998</v>
      </c>
      <c r="E70" s="7">
        <v>1025</v>
      </c>
      <c r="F70" s="7">
        <v>925</v>
      </c>
      <c r="G70" s="7">
        <v>895</v>
      </c>
      <c r="H70" s="7">
        <v>865</v>
      </c>
      <c r="I70" s="7">
        <v>770</v>
      </c>
      <c r="J70" s="7">
        <v>640</v>
      </c>
      <c r="K70" s="7">
        <v>30</v>
      </c>
      <c r="L70" s="7">
        <v>30</v>
      </c>
      <c r="M70" s="7">
        <v>830</v>
      </c>
      <c r="N70" s="7">
        <v>930</v>
      </c>
      <c r="O70" s="7">
        <v>960</v>
      </c>
      <c r="P70" s="7">
        <v>1100</v>
      </c>
      <c r="Q70" s="8">
        <f t="shared" ref="Q70" si="37">SUM(E70:P70)</f>
        <v>9000</v>
      </c>
      <c r="R70" s="9">
        <f t="shared" ref="R70" si="38">ROUND(C70*E70*1.18,2)</f>
        <v>9434.58</v>
      </c>
      <c r="S70" s="9">
        <f t="shared" ref="S70" si="39">ROUND(C70*F70*1.18,2)</f>
        <v>8514.14</v>
      </c>
      <c r="T70" s="9">
        <f t="shared" ref="T70" si="40">ROUND(C70*G70*1.18,2)</f>
        <v>8238</v>
      </c>
      <c r="U70" s="9">
        <f t="shared" ref="U70" si="41">ROUND(C70*H70*1.18,2)</f>
        <v>7961.87</v>
      </c>
      <c r="V70" s="9">
        <f t="shared" ref="V70" si="42">ROUND(C70*I70*1.18,2)</f>
        <v>7087.44</v>
      </c>
      <c r="W70" s="9">
        <f t="shared" ref="W70:X70" si="43">ROUND(C70*J70*1.18,2)</f>
        <v>5890.86</v>
      </c>
      <c r="X70" s="9">
        <f t="shared" si="43"/>
        <v>276.13</v>
      </c>
      <c r="Y70" s="9">
        <f t="shared" ref="Y70" si="44">ROUND(D70*L70*1.18,2)</f>
        <v>276.13</v>
      </c>
      <c r="Z70" s="9">
        <f t="shared" ref="Z70" si="45">ROUND(D70*M70*1.18,2)</f>
        <v>7639.71</v>
      </c>
      <c r="AA70" s="9">
        <f t="shared" ref="AA70" si="46">ROUND(D70*N70*1.18,2)</f>
        <v>8560.16</v>
      </c>
      <c r="AB70" s="9">
        <f t="shared" ref="AB70" si="47">ROUND(D70*O70*1.18,2)</f>
        <v>8836.2900000000009</v>
      </c>
      <c r="AC70" s="9">
        <f t="shared" ref="AC70" si="48">ROUND(D70*P70*1.18,2)</f>
        <v>10124.92</v>
      </c>
      <c r="AD70" s="8">
        <f t="shared" ref="AD70" si="49">SUM(R70:AC70)</f>
        <v>82840.23</v>
      </c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8">
        <f t="shared" ref="AR70" si="50">SUM(AF70:AQ70)</f>
        <v>0</v>
      </c>
      <c r="AS70" s="9">
        <f t="shared" ref="AS70" si="51">ROUND(C70*1.18*AF70,2)</f>
        <v>0</v>
      </c>
      <c r="AT70" s="9">
        <f t="shared" ref="AT70" si="52">ROUND(C70*1.18*AG70,2)</f>
        <v>0</v>
      </c>
      <c r="AU70" s="9">
        <f t="shared" ref="AU70" si="53">ROUND(C70*1.18*AH70,2)</f>
        <v>0</v>
      </c>
      <c r="AV70" s="9">
        <f t="shared" ref="AV70" si="54">ROUND(C70*1.18*AI70,2)</f>
        <v>0</v>
      </c>
      <c r="AW70" s="9">
        <f t="shared" ref="AW70" si="55">ROUND(C70*1.18*AJ70,2)</f>
        <v>0</v>
      </c>
      <c r="AX70" s="9">
        <f t="shared" ref="AX70:AY70" si="56">ROUND(C70*1.18*AK70,2)</f>
        <v>0</v>
      </c>
      <c r="AY70" s="9">
        <f t="shared" si="56"/>
        <v>0</v>
      </c>
      <c r="AZ70" s="9">
        <f t="shared" ref="AZ70" si="57">ROUND(D70*1.18*AM70,2)</f>
        <v>0</v>
      </c>
      <c r="BA70" s="9">
        <f t="shared" ref="BA70" si="58">ROUND(D70*1.18*AN70,2)</f>
        <v>0</v>
      </c>
      <c r="BB70" s="9">
        <f t="shared" ref="BB70" si="59">ROUND(D70*1.18*AO70,2)</f>
        <v>0</v>
      </c>
      <c r="BC70" s="9">
        <f t="shared" ref="BC70" si="60">ROUND(D70*1.18*AP70,2)</f>
        <v>0</v>
      </c>
      <c r="BD70" s="9">
        <f t="shared" ref="BD70" si="61">ROUND(D70*1.18*AQ70,2)</f>
        <v>0</v>
      </c>
      <c r="BE70" s="8">
        <f t="shared" ref="BE70" si="62">SUM(AS70:BD70)</f>
        <v>0</v>
      </c>
      <c r="BF70" s="7">
        <v>9435</v>
      </c>
      <c r="BG70" s="7">
        <v>8515</v>
      </c>
      <c r="BH70" s="7">
        <v>8238</v>
      </c>
      <c r="BI70" s="7">
        <v>7962</v>
      </c>
      <c r="BJ70" s="7">
        <v>7088</v>
      </c>
      <c r="BK70" s="7">
        <v>5891</v>
      </c>
      <c r="BL70" s="7">
        <v>277</v>
      </c>
      <c r="BM70" s="7">
        <v>277</v>
      </c>
      <c r="BN70" s="7">
        <v>7640</v>
      </c>
      <c r="BO70" s="7">
        <v>8561</v>
      </c>
      <c r="BP70" s="7">
        <v>18962</v>
      </c>
      <c r="BQ70" s="7"/>
      <c r="BR70" s="8">
        <f t="shared" ref="BR70" si="63">SUM(BF70:BQ70)</f>
        <v>82846</v>
      </c>
      <c r="BS70" s="7">
        <f>SUM(BR68:BR70)</f>
        <v>2489220</v>
      </c>
      <c r="BX70" s="13"/>
    </row>
    <row r="71" spans="1:76" x14ac:dyDescent="0.3">
      <c r="BF71" s="19">
        <f t="shared" ref="BF71:BG71" si="64">SUM(BF68:BF70)</f>
        <v>286169</v>
      </c>
      <c r="BG71" s="19">
        <f t="shared" si="64"/>
        <v>275622</v>
      </c>
      <c r="BH71" s="19">
        <f>SUM(BH68:BH70)</f>
        <v>244063</v>
      </c>
      <c r="BI71" s="19">
        <f t="shared" ref="BI71:BS71" si="65">SUM(BI68:BI70)</f>
        <v>260631</v>
      </c>
      <c r="BJ71" s="19">
        <f t="shared" si="65"/>
        <v>206817</v>
      </c>
      <c r="BK71" s="19">
        <f t="shared" si="65"/>
        <v>25143</v>
      </c>
      <c r="BL71" s="19">
        <f t="shared" si="65"/>
        <v>277</v>
      </c>
      <c r="BM71" s="19">
        <f t="shared" si="65"/>
        <v>277</v>
      </c>
      <c r="BN71" s="19">
        <f t="shared" si="65"/>
        <v>243465</v>
      </c>
      <c r="BO71" s="19">
        <f t="shared" si="65"/>
        <v>263637</v>
      </c>
      <c r="BP71" s="19">
        <f t="shared" si="65"/>
        <v>683119</v>
      </c>
      <c r="BQ71" s="19">
        <f t="shared" si="65"/>
        <v>0</v>
      </c>
      <c r="BR71" s="19">
        <f t="shared" si="65"/>
        <v>2489220</v>
      </c>
      <c r="BS71" s="19">
        <f t="shared" si="65"/>
        <v>2489220</v>
      </c>
    </row>
    <row r="72" spans="1:76" x14ac:dyDescent="0.3">
      <c r="B72" t="s">
        <v>97</v>
      </c>
      <c r="BF72">
        <v>30682</v>
      </c>
      <c r="BG72">
        <v>30682</v>
      </c>
      <c r="BH72">
        <v>30682</v>
      </c>
      <c r="BI72">
        <v>30682</v>
      </c>
      <c r="BJ72">
        <f>30682-14010</f>
        <v>16672</v>
      </c>
      <c r="BK72">
        <v>30682</v>
      </c>
      <c r="BL72">
        <v>30682</v>
      </c>
      <c r="BM72">
        <v>30682</v>
      </c>
      <c r="BN72">
        <v>30682</v>
      </c>
      <c r="BO72">
        <v>30682</v>
      </c>
      <c r="BP72">
        <v>30682</v>
      </c>
      <c r="BQ72">
        <f>30677+14010</f>
        <v>44687</v>
      </c>
    </row>
  </sheetData>
  <mergeCells count="5">
    <mergeCell ref="C1:Q1"/>
    <mergeCell ref="R1:AE1"/>
    <mergeCell ref="AF1:AR1"/>
    <mergeCell ref="AS1:BE1"/>
    <mergeCell ref="BF1:BR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72"/>
  <sheetViews>
    <sheetView workbookViewId="0">
      <pane xSplit="2" ySplit="2" topLeftCell="P57" activePane="bottomRight" state="frozen"/>
      <selection activeCell="BH67" sqref="BH67:BS67"/>
      <selection pane="topRight" activeCell="BH67" sqref="BH67:BS67"/>
      <selection pane="bottomLeft" activeCell="BH67" sqref="BH67:BS67"/>
      <selection pane="bottomRight" activeCell="T3" sqref="T3:T37"/>
    </sheetView>
  </sheetViews>
  <sheetFormatPr defaultRowHeight="14.4" x14ac:dyDescent="0.3"/>
  <cols>
    <col min="1" max="1" width="8.109375" bestFit="1" customWidth="1"/>
    <col min="2" max="2" width="32.5546875" bestFit="1" customWidth="1"/>
    <col min="3" max="15" width="14.5546875" hidden="1" customWidth="1"/>
    <col min="16" max="29" width="12.88671875" customWidth="1"/>
    <col min="35" max="35" width="18.88671875" bestFit="1" customWidth="1"/>
  </cols>
  <sheetData>
    <row r="1" spans="1:30" x14ac:dyDescent="0.3">
      <c r="C1" s="37" t="s">
        <v>90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 t="s">
        <v>4</v>
      </c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30" s="3" customFormat="1" x14ac:dyDescent="0.3">
      <c r="A2" s="2" t="s">
        <v>5</v>
      </c>
      <c r="B2" s="2" t="s">
        <v>6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4" t="s">
        <v>11</v>
      </c>
      <c r="P2" s="2">
        <v>1</v>
      </c>
      <c r="Q2" s="2">
        <v>2</v>
      </c>
      <c r="R2" s="2">
        <v>3</v>
      </c>
      <c r="S2" s="2">
        <v>4</v>
      </c>
      <c r="T2" s="2">
        <v>5</v>
      </c>
      <c r="U2" s="2">
        <v>6</v>
      </c>
      <c r="V2" s="2">
        <v>7</v>
      </c>
      <c r="W2" s="2">
        <v>8</v>
      </c>
      <c r="X2" s="2">
        <v>9</v>
      </c>
      <c r="Y2" s="2">
        <v>10</v>
      </c>
      <c r="Z2" s="2">
        <v>11</v>
      </c>
      <c r="AA2" s="2">
        <v>12</v>
      </c>
      <c r="AB2" s="4" t="s">
        <v>11</v>
      </c>
      <c r="AC2" s="2" t="s">
        <v>13</v>
      </c>
    </row>
    <row r="3" spans="1:30" x14ac:dyDescent="0.3">
      <c r="A3" s="1">
        <v>3501</v>
      </c>
      <c r="B3" s="1" t="s">
        <v>14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>
        <f>SUM(C3:N3)</f>
        <v>0</v>
      </c>
      <c r="P3" s="10">
        <v>0</v>
      </c>
      <c r="Q3" s="10">
        <v>0</v>
      </c>
      <c r="R3" s="10">
        <v>0</v>
      </c>
      <c r="S3" s="10">
        <v>0</v>
      </c>
      <c r="T3" s="10"/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/>
      <c r="AB3" s="11">
        <f>SUM(P3:AA3)</f>
        <v>0</v>
      </c>
      <c r="AC3" s="12"/>
      <c r="AD3" s="14">
        <f>T3+Y3</f>
        <v>0</v>
      </c>
    </row>
    <row r="4" spans="1:30" x14ac:dyDescent="0.3">
      <c r="A4" s="1">
        <v>3502</v>
      </c>
      <c r="B4" s="1" t="s">
        <v>17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>
        <f t="shared" ref="O4:O69" si="0">SUM(C4:N4)</f>
        <v>0</v>
      </c>
      <c r="P4" s="10">
        <v>0</v>
      </c>
      <c r="Q4" s="10">
        <v>0</v>
      </c>
      <c r="R4" s="10">
        <v>0</v>
      </c>
      <c r="S4" s="10">
        <v>0</v>
      </c>
      <c r="T4" s="10"/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/>
      <c r="AB4" s="11">
        <f t="shared" ref="AB4:AB69" si="1">SUM(P4:AA4)</f>
        <v>0</v>
      </c>
      <c r="AC4" s="12"/>
      <c r="AD4" s="14">
        <f t="shared" ref="AD4:AD37" si="2">T4+Y4</f>
        <v>0</v>
      </c>
    </row>
    <row r="5" spans="1:30" x14ac:dyDescent="0.3">
      <c r="A5" s="1">
        <v>3503</v>
      </c>
      <c r="B5" s="1" t="s">
        <v>18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>
        <f t="shared" si="0"/>
        <v>0</v>
      </c>
      <c r="P5" s="10">
        <v>11259</v>
      </c>
      <c r="Q5" s="10">
        <v>10461</v>
      </c>
      <c r="R5" s="10">
        <v>11457</v>
      </c>
      <c r="S5" s="10">
        <v>10262</v>
      </c>
      <c r="T5" s="10"/>
      <c r="U5" s="10">
        <v>2590</v>
      </c>
      <c r="V5" s="10">
        <v>1395</v>
      </c>
      <c r="W5" s="10">
        <v>1196</v>
      </c>
      <c r="X5" s="10">
        <v>9963</v>
      </c>
      <c r="Y5" s="10">
        <v>21420</v>
      </c>
      <c r="Z5" s="10">
        <v>19627</v>
      </c>
      <c r="AA5" s="10"/>
      <c r="AB5" s="11">
        <f t="shared" si="1"/>
        <v>99630</v>
      </c>
      <c r="AC5" s="12"/>
      <c r="AD5" s="14">
        <f t="shared" si="2"/>
        <v>21420</v>
      </c>
    </row>
    <row r="6" spans="1:30" x14ac:dyDescent="0.3">
      <c r="A6" s="1">
        <v>3504</v>
      </c>
      <c r="B6" s="1" t="s">
        <v>19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>
        <f t="shared" si="0"/>
        <v>0</v>
      </c>
      <c r="P6" s="10">
        <v>0</v>
      </c>
      <c r="Q6" s="10">
        <v>0</v>
      </c>
      <c r="R6" s="10">
        <v>0</v>
      </c>
      <c r="S6" s="10">
        <v>0</v>
      </c>
      <c r="T6" s="10"/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/>
      <c r="AB6" s="11">
        <f t="shared" si="1"/>
        <v>0</v>
      </c>
      <c r="AC6" s="12"/>
      <c r="AD6" s="14">
        <f t="shared" si="2"/>
        <v>0</v>
      </c>
    </row>
    <row r="7" spans="1:30" x14ac:dyDescent="0.3">
      <c r="A7" s="1">
        <v>3505</v>
      </c>
      <c r="B7" s="1" t="s">
        <v>20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>
        <f t="shared" si="0"/>
        <v>0</v>
      </c>
      <c r="P7" s="10">
        <v>0</v>
      </c>
      <c r="Q7" s="10">
        <v>0</v>
      </c>
      <c r="R7" s="10">
        <v>0</v>
      </c>
      <c r="S7" s="10">
        <v>0</v>
      </c>
      <c r="T7" s="10"/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/>
      <c r="AB7" s="11">
        <f t="shared" si="1"/>
        <v>0</v>
      </c>
      <c r="AC7" s="12"/>
      <c r="AD7" s="14">
        <f t="shared" si="2"/>
        <v>0</v>
      </c>
    </row>
    <row r="8" spans="1:30" x14ac:dyDescent="0.3">
      <c r="A8" s="1">
        <v>3506</v>
      </c>
      <c r="B8" s="1" t="s">
        <v>21</v>
      </c>
      <c r="C8" s="10">
        <v>15000</v>
      </c>
      <c r="D8" s="10">
        <v>10000</v>
      </c>
      <c r="E8" s="10">
        <v>10000</v>
      </c>
      <c r="F8" s="10">
        <v>10000</v>
      </c>
      <c r="G8" s="10">
        <v>10000</v>
      </c>
      <c r="H8" s="10"/>
      <c r="I8" s="10"/>
      <c r="J8" s="10"/>
      <c r="K8" s="10">
        <v>10000</v>
      </c>
      <c r="L8" s="10">
        <v>10000</v>
      </c>
      <c r="M8" s="10">
        <v>10000</v>
      </c>
      <c r="N8" s="10">
        <v>15000</v>
      </c>
      <c r="O8" s="11">
        <f t="shared" si="0"/>
        <v>100000</v>
      </c>
      <c r="P8" s="10">
        <v>15000</v>
      </c>
      <c r="Q8" s="10">
        <v>10000</v>
      </c>
      <c r="R8" s="10">
        <v>10000</v>
      </c>
      <c r="S8" s="10">
        <v>10000</v>
      </c>
      <c r="T8" s="10"/>
      <c r="U8" s="10">
        <v>0</v>
      </c>
      <c r="V8" s="10">
        <v>0</v>
      </c>
      <c r="W8" s="10">
        <v>0</v>
      </c>
      <c r="X8" s="10">
        <v>10000</v>
      </c>
      <c r="Y8" s="10">
        <v>20000</v>
      </c>
      <c r="Z8" s="10">
        <v>25000</v>
      </c>
      <c r="AA8" s="10"/>
      <c r="AB8" s="11">
        <f t="shared" si="1"/>
        <v>100000</v>
      </c>
      <c r="AC8" s="12"/>
      <c r="AD8" s="14">
        <f t="shared" si="2"/>
        <v>20000</v>
      </c>
    </row>
    <row r="9" spans="1:30" x14ac:dyDescent="0.3">
      <c r="A9" s="1">
        <v>3507</v>
      </c>
      <c r="B9" s="1" t="s">
        <v>22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>
        <f t="shared" si="0"/>
        <v>0</v>
      </c>
      <c r="P9" s="10">
        <v>0</v>
      </c>
      <c r="Q9" s="10">
        <v>0</v>
      </c>
      <c r="R9" s="10">
        <v>0</v>
      </c>
      <c r="S9" s="10">
        <v>0</v>
      </c>
      <c r="T9" s="10"/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/>
      <c r="AB9" s="11">
        <f t="shared" si="1"/>
        <v>0</v>
      </c>
      <c r="AC9" s="12"/>
      <c r="AD9" s="14">
        <f t="shared" si="2"/>
        <v>0</v>
      </c>
    </row>
    <row r="10" spans="1:30" x14ac:dyDescent="0.3">
      <c r="A10" s="1">
        <v>3508</v>
      </c>
      <c r="B10" s="1" t="s">
        <v>23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>
        <f t="shared" si="0"/>
        <v>0</v>
      </c>
      <c r="P10" s="10">
        <v>2260</v>
      </c>
      <c r="Q10" s="10">
        <v>2100</v>
      </c>
      <c r="R10" s="10">
        <v>2300</v>
      </c>
      <c r="S10" s="10">
        <v>2060</v>
      </c>
      <c r="T10" s="10"/>
      <c r="U10" s="10">
        <v>520</v>
      </c>
      <c r="V10" s="10">
        <v>280</v>
      </c>
      <c r="W10" s="10">
        <v>240</v>
      </c>
      <c r="X10" s="10">
        <v>2000</v>
      </c>
      <c r="Y10" s="10">
        <v>4300</v>
      </c>
      <c r="Z10" s="10">
        <v>3940</v>
      </c>
      <c r="AA10" s="10"/>
      <c r="AB10" s="11">
        <f t="shared" si="1"/>
        <v>20000</v>
      </c>
      <c r="AC10" s="12"/>
      <c r="AD10" s="14">
        <f t="shared" si="2"/>
        <v>4300</v>
      </c>
    </row>
    <row r="11" spans="1:30" x14ac:dyDescent="0.3">
      <c r="A11" s="1">
        <v>3509</v>
      </c>
      <c r="B11" s="1" t="s">
        <v>24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>
        <f t="shared" si="0"/>
        <v>0</v>
      </c>
      <c r="P11" s="10">
        <v>0</v>
      </c>
      <c r="Q11" s="10">
        <v>0</v>
      </c>
      <c r="R11" s="10">
        <v>0</v>
      </c>
      <c r="S11" s="10">
        <v>0</v>
      </c>
      <c r="T11" s="10"/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/>
      <c r="AB11" s="11">
        <f t="shared" si="1"/>
        <v>0</v>
      </c>
      <c r="AC11" s="12"/>
      <c r="AD11" s="14">
        <f t="shared" si="2"/>
        <v>0</v>
      </c>
    </row>
    <row r="12" spans="1:30" x14ac:dyDescent="0.3">
      <c r="A12" s="1">
        <v>3510</v>
      </c>
      <c r="B12" s="1" t="s">
        <v>26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si="0"/>
        <v>0</v>
      </c>
      <c r="P12" s="10">
        <v>0</v>
      </c>
      <c r="Q12" s="10">
        <v>0</v>
      </c>
      <c r="R12" s="10">
        <v>0</v>
      </c>
      <c r="S12" s="10">
        <v>0</v>
      </c>
      <c r="T12" s="10"/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/>
      <c r="AB12" s="11">
        <f t="shared" si="1"/>
        <v>0</v>
      </c>
      <c r="AC12" s="12"/>
      <c r="AD12" s="14">
        <f t="shared" si="2"/>
        <v>0</v>
      </c>
    </row>
    <row r="13" spans="1:30" x14ac:dyDescent="0.3">
      <c r="A13" s="1">
        <v>3511</v>
      </c>
      <c r="B13" s="1" t="s">
        <v>28</v>
      </c>
      <c r="C13" s="10">
        <v>10800</v>
      </c>
      <c r="D13" s="10">
        <v>10800</v>
      </c>
      <c r="E13" s="10">
        <v>13500</v>
      </c>
      <c r="F13" s="10">
        <v>16200</v>
      </c>
      <c r="G13" s="10">
        <v>12150</v>
      </c>
      <c r="H13" s="10">
        <v>8100</v>
      </c>
      <c r="I13" s="10"/>
      <c r="J13" s="10"/>
      <c r="K13" s="10">
        <v>10800</v>
      </c>
      <c r="L13" s="10">
        <v>18900</v>
      </c>
      <c r="M13" s="10">
        <v>18900</v>
      </c>
      <c r="N13" s="10">
        <v>14850</v>
      </c>
      <c r="O13" s="11">
        <f t="shared" si="0"/>
        <v>135000</v>
      </c>
      <c r="P13" s="10">
        <v>10800</v>
      </c>
      <c r="Q13" s="10">
        <v>10800</v>
      </c>
      <c r="R13" s="10">
        <v>13500</v>
      </c>
      <c r="S13" s="10">
        <v>16200</v>
      </c>
      <c r="T13" s="10"/>
      <c r="U13" s="10">
        <v>8100</v>
      </c>
      <c r="V13" s="10">
        <v>0</v>
      </c>
      <c r="W13" s="10">
        <v>0</v>
      </c>
      <c r="X13" s="10">
        <v>10800</v>
      </c>
      <c r="Y13" s="10">
        <v>31050</v>
      </c>
      <c r="Z13" s="10">
        <v>33750</v>
      </c>
      <c r="AA13" s="10"/>
      <c r="AB13" s="11">
        <f t="shared" si="1"/>
        <v>135000</v>
      </c>
      <c r="AC13" s="12"/>
      <c r="AD13" s="14">
        <f t="shared" si="2"/>
        <v>31050</v>
      </c>
    </row>
    <row r="14" spans="1:30" x14ac:dyDescent="0.3">
      <c r="A14" s="1">
        <v>3512</v>
      </c>
      <c r="B14" s="1" t="s">
        <v>29</v>
      </c>
      <c r="C14" s="10">
        <v>20000</v>
      </c>
      <c r="D14" s="10">
        <v>20000</v>
      </c>
      <c r="E14" s="10">
        <v>20000</v>
      </c>
      <c r="F14" s="10">
        <v>20000</v>
      </c>
      <c r="G14" s="10">
        <v>20000</v>
      </c>
      <c r="H14" s="10"/>
      <c r="I14" s="10"/>
      <c r="J14" s="10"/>
      <c r="K14" s="10">
        <v>20000</v>
      </c>
      <c r="L14" s="10">
        <v>20000</v>
      </c>
      <c r="M14" s="10">
        <v>20000</v>
      </c>
      <c r="N14" s="10">
        <v>20000</v>
      </c>
      <c r="O14" s="11">
        <f t="shared" si="0"/>
        <v>180000</v>
      </c>
      <c r="P14" s="10">
        <v>20000</v>
      </c>
      <c r="Q14" s="10">
        <v>20000</v>
      </c>
      <c r="R14" s="10">
        <v>20000</v>
      </c>
      <c r="S14" s="10">
        <v>20000</v>
      </c>
      <c r="T14" s="10"/>
      <c r="U14" s="10">
        <v>0</v>
      </c>
      <c r="V14" s="10">
        <v>0</v>
      </c>
      <c r="W14" s="10">
        <v>0</v>
      </c>
      <c r="X14" s="10">
        <v>20000</v>
      </c>
      <c r="Y14" s="10">
        <v>40000</v>
      </c>
      <c r="Z14" s="10">
        <v>40000</v>
      </c>
      <c r="AA14" s="10"/>
      <c r="AB14" s="11">
        <f t="shared" si="1"/>
        <v>180000</v>
      </c>
      <c r="AC14" s="12"/>
      <c r="AD14" s="14">
        <f t="shared" si="2"/>
        <v>40000</v>
      </c>
    </row>
    <row r="15" spans="1:30" x14ac:dyDescent="0.3">
      <c r="A15" s="1">
        <v>3513</v>
      </c>
      <c r="B15" s="1" t="s">
        <v>30</v>
      </c>
      <c r="C15" s="10">
        <v>6000</v>
      </c>
      <c r="D15" s="10"/>
      <c r="E15" s="10">
        <v>6000</v>
      </c>
      <c r="F15" s="10"/>
      <c r="G15" s="10"/>
      <c r="H15" s="10">
        <v>6000</v>
      </c>
      <c r="I15" s="10"/>
      <c r="J15" s="10"/>
      <c r="K15" s="10"/>
      <c r="L15" s="10"/>
      <c r="M15" s="10">
        <v>6000</v>
      </c>
      <c r="N15" s="10">
        <v>6000</v>
      </c>
      <c r="O15" s="11">
        <f t="shared" si="0"/>
        <v>30000</v>
      </c>
      <c r="P15" s="10">
        <v>6000</v>
      </c>
      <c r="Q15" s="10">
        <v>0</v>
      </c>
      <c r="R15" s="10">
        <v>6000</v>
      </c>
      <c r="S15" s="10">
        <v>0</v>
      </c>
      <c r="T15" s="10"/>
      <c r="U15" s="10">
        <v>6000</v>
      </c>
      <c r="V15" s="10">
        <v>0</v>
      </c>
      <c r="W15" s="10">
        <v>0</v>
      </c>
      <c r="X15" s="10">
        <v>0</v>
      </c>
      <c r="Y15" s="10">
        <v>0</v>
      </c>
      <c r="Z15" s="10">
        <v>12000</v>
      </c>
      <c r="AA15" s="10"/>
      <c r="AB15" s="11">
        <f t="shared" si="1"/>
        <v>30000</v>
      </c>
      <c r="AC15" s="12"/>
      <c r="AD15" s="14">
        <f t="shared" si="2"/>
        <v>0</v>
      </c>
    </row>
    <row r="16" spans="1:30" x14ac:dyDescent="0.3">
      <c r="A16" s="1">
        <v>3514</v>
      </c>
      <c r="B16" s="1" t="s">
        <v>31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0"/>
        <v>0</v>
      </c>
      <c r="P16" s="10">
        <v>0</v>
      </c>
      <c r="Q16" s="10">
        <v>0</v>
      </c>
      <c r="R16" s="10">
        <v>0</v>
      </c>
      <c r="S16" s="10">
        <v>0</v>
      </c>
      <c r="T16" s="10"/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/>
      <c r="AB16" s="11">
        <f t="shared" si="1"/>
        <v>0</v>
      </c>
      <c r="AC16" s="12"/>
      <c r="AD16" s="14">
        <f t="shared" si="2"/>
        <v>0</v>
      </c>
    </row>
    <row r="17" spans="1:30" x14ac:dyDescent="0.3">
      <c r="A17" s="1">
        <v>3515</v>
      </c>
      <c r="B17" s="1" t="s">
        <v>32</v>
      </c>
      <c r="C17" s="10">
        <v>35313</v>
      </c>
      <c r="D17" s="10">
        <v>32813</v>
      </c>
      <c r="E17" s="10">
        <v>35938</v>
      </c>
      <c r="F17" s="10">
        <v>32188</v>
      </c>
      <c r="G17" s="10">
        <v>28438</v>
      </c>
      <c r="H17" s="10">
        <v>8125</v>
      </c>
      <c r="I17" s="10">
        <v>4375</v>
      </c>
      <c r="J17" s="10">
        <v>3750</v>
      </c>
      <c r="K17" s="10">
        <v>31250</v>
      </c>
      <c r="L17" s="10">
        <v>38750</v>
      </c>
      <c r="M17" s="10">
        <v>30780</v>
      </c>
      <c r="N17" s="10">
        <v>30780</v>
      </c>
      <c r="O17" s="11">
        <f t="shared" si="0"/>
        <v>312500</v>
      </c>
      <c r="P17" s="10">
        <v>35313</v>
      </c>
      <c r="Q17" s="10">
        <v>32813</v>
      </c>
      <c r="R17" s="10">
        <v>35938</v>
      </c>
      <c r="S17" s="10">
        <v>32188</v>
      </c>
      <c r="T17" s="10"/>
      <c r="U17" s="10">
        <v>8125</v>
      </c>
      <c r="V17" s="10">
        <v>4375</v>
      </c>
      <c r="W17" s="10">
        <v>3750</v>
      </c>
      <c r="X17" s="10">
        <v>31250</v>
      </c>
      <c r="Y17" s="10">
        <v>67188</v>
      </c>
      <c r="Z17" s="10">
        <v>61560</v>
      </c>
      <c r="AA17" s="10"/>
      <c r="AB17" s="11">
        <f t="shared" si="1"/>
        <v>312500</v>
      </c>
      <c r="AC17" s="12"/>
      <c r="AD17" s="14">
        <f t="shared" si="2"/>
        <v>67188</v>
      </c>
    </row>
    <row r="18" spans="1:30" x14ac:dyDescent="0.3">
      <c r="A18" s="1">
        <v>3516</v>
      </c>
      <c r="B18" s="1" t="s">
        <v>33</v>
      </c>
      <c r="C18" s="10">
        <v>22500</v>
      </c>
      <c r="D18" s="10">
        <v>21048</v>
      </c>
      <c r="E18" s="10">
        <v>22500</v>
      </c>
      <c r="F18" s="10">
        <v>22500</v>
      </c>
      <c r="G18" s="10">
        <v>22500</v>
      </c>
      <c r="H18" s="10">
        <v>10500</v>
      </c>
      <c r="I18" s="10">
        <v>10500</v>
      </c>
      <c r="J18" s="10">
        <v>10500</v>
      </c>
      <c r="K18" s="10">
        <v>31863</v>
      </c>
      <c r="L18" s="10">
        <v>31863</v>
      </c>
      <c r="M18" s="10">
        <v>31863</v>
      </c>
      <c r="N18" s="10">
        <v>31863</v>
      </c>
      <c r="O18" s="11">
        <f t="shared" si="0"/>
        <v>270000</v>
      </c>
      <c r="P18" s="10">
        <v>22500</v>
      </c>
      <c r="Q18" s="10">
        <v>21048</v>
      </c>
      <c r="R18" s="10">
        <v>22500</v>
      </c>
      <c r="S18" s="10">
        <v>22500</v>
      </c>
      <c r="T18" s="10"/>
      <c r="U18" s="10">
        <v>10500</v>
      </c>
      <c r="V18" s="10">
        <v>10500</v>
      </c>
      <c r="W18" s="10">
        <v>10500</v>
      </c>
      <c r="X18" s="10">
        <v>31863</v>
      </c>
      <c r="Y18" s="10">
        <v>54363</v>
      </c>
      <c r="Z18" s="10">
        <v>63726</v>
      </c>
      <c r="AA18" s="10"/>
      <c r="AB18" s="11">
        <f t="shared" si="1"/>
        <v>270000</v>
      </c>
      <c r="AC18" s="12"/>
      <c r="AD18" s="14">
        <f t="shared" si="2"/>
        <v>54363</v>
      </c>
    </row>
    <row r="19" spans="1:30" x14ac:dyDescent="0.3">
      <c r="A19" s="1">
        <v>3517</v>
      </c>
      <c r="B19" s="1" t="s">
        <v>34</v>
      </c>
      <c r="C19" s="10">
        <v>24907.5</v>
      </c>
      <c r="D19" s="10">
        <v>24907.5</v>
      </c>
      <c r="E19" s="10">
        <v>24907.5</v>
      </c>
      <c r="F19" s="10">
        <v>24907.5</v>
      </c>
      <c r="G19" s="10">
        <v>24907.5</v>
      </c>
      <c r="H19" s="10">
        <v>0</v>
      </c>
      <c r="I19" s="10">
        <v>0</v>
      </c>
      <c r="J19" s="10">
        <v>0</v>
      </c>
      <c r="K19" s="10">
        <v>24907.5</v>
      </c>
      <c r="L19" s="10">
        <v>24907.5</v>
      </c>
      <c r="M19" s="10">
        <v>24907.5</v>
      </c>
      <c r="N19" s="10">
        <v>24907.5</v>
      </c>
      <c r="O19" s="11">
        <f t="shared" si="0"/>
        <v>224167.5</v>
      </c>
      <c r="P19" s="10">
        <v>24908</v>
      </c>
      <c r="Q19" s="10">
        <v>24908</v>
      </c>
      <c r="R19" s="10">
        <v>24908</v>
      </c>
      <c r="S19" s="10">
        <v>24908</v>
      </c>
      <c r="T19" s="10"/>
      <c r="U19" s="10">
        <v>0</v>
      </c>
      <c r="V19" s="10">
        <v>0</v>
      </c>
      <c r="W19" s="10">
        <v>0</v>
      </c>
      <c r="X19" s="10">
        <v>24908</v>
      </c>
      <c r="Y19" s="10">
        <v>49816</v>
      </c>
      <c r="Z19" s="10">
        <v>49815</v>
      </c>
      <c r="AA19" s="10"/>
      <c r="AB19" s="11">
        <f t="shared" si="1"/>
        <v>224171</v>
      </c>
      <c r="AC19" s="12"/>
      <c r="AD19" s="14">
        <f t="shared" si="2"/>
        <v>49816</v>
      </c>
    </row>
    <row r="20" spans="1:30" x14ac:dyDescent="0.3">
      <c r="A20" s="1">
        <v>3518</v>
      </c>
      <c r="B20" s="1" t="s">
        <v>35</v>
      </c>
      <c r="C20" s="10">
        <v>46500</v>
      </c>
      <c r="D20" s="10">
        <v>46500</v>
      </c>
      <c r="E20" s="10">
        <v>46500</v>
      </c>
      <c r="F20" s="10">
        <v>46500</v>
      </c>
      <c r="G20" s="10">
        <v>31000</v>
      </c>
      <c r="H20" s="10">
        <v>15500</v>
      </c>
      <c r="I20" s="10">
        <v>0</v>
      </c>
      <c r="J20" s="10">
        <v>0</v>
      </c>
      <c r="K20" s="10">
        <v>0</v>
      </c>
      <c r="L20" s="10">
        <v>15500</v>
      </c>
      <c r="M20" s="10">
        <v>15500</v>
      </c>
      <c r="N20" s="10">
        <v>46500</v>
      </c>
      <c r="O20" s="11">
        <f t="shared" si="0"/>
        <v>310000</v>
      </c>
      <c r="P20" s="10">
        <v>46500</v>
      </c>
      <c r="Q20" s="10">
        <v>46500</v>
      </c>
      <c r="R20" s="10">
        <v>46500</v>
      </c>
      <c r="S20" s="10">
        <v>46500</v>
      </c>
      <c r="T20" s="10"/>
      <c r="U20" s="10">
        <v>15500</v>
      </c>
      <c r="V20" s="10">
        <v>0</v>
      </c>
      <c r="W20" s="10">
        <v>0</v>
      </c>
      <c r="X20" s="10">
        <v>0</v>
      </c>
      <c r="Y20" s="10">
        <v>46500</v>
      </c>
      <c r="Z20" s="10">
        <v>62000</v>
      </c>
      <c r="AA20" s="10"/>
      <c r="AB20" s="11">
        <f t="shared" si="1"/>
        <v>310000</v>
      </c>
      <c r="AC20" s="12"/>
      <c r="AD20" s="14">
        <f t="shared" si="2"/>
        <v>46500</v>
      </c>
    </row>
    <row r="21" spans="1:30" x14ac:dyDescent="0.3">
      <c r="A21" s="1">
        <v>3519</v>
      </c>
      <c r="B21" s="1" t="s">
        <v>36</v>
      </c>
      <c r="C21" s="10">
        <v>19813.82</v>
      </c>
      <c r="D21" s="10">
        <v>19813.82</v>
      </c>
      <c r="E21" s="10">
        <v>19813.82</v>
      </c>
      <c r="F21" s="10">
        <v>19813.82</v>
      </c>
      <c r="G21" s="10">
        <v>19813.82</v>
      </c>
      <c r="H21" s="10">
        <v>0</v>
      </c>
      <c r="I21" s="10">
        <v>0</v>
      </c>
      <c r="J21" s="10">
        <v>0</v>
      </c>
      <c r="K21" s="10">
        <v>21378.05</v>
      </c>
      <c r="L21" s="10">
        <v>21378.05</v>
      </c>
      <c r="M21" s="10">
        <v>21378.05</v>
      </c>
      <c r="N21" s="10">
        <v>21378.05</v>
      </c>
      <c r="O21" s="11">
        <f t="shared" si="0"/>
        <v>184581.3</v>
      </c>
      <c r="P21" s="10">
        <v>19814</v>
      </c>
      <c r="Q21" s="10">
        <v>19814</v>
      </c>
      <c r="R21" s="10">
        <v>19814</v>
      </c>
      <c r="S21" s="10">
        <v>19814</v>
      </c>
      <c r="T21" s="10"/>
      <c r="U21" s="10">
        <v>0</v>
      </c>
      <c r="V21" s="10">
        <v>0</v>
      </c>
      <c r="W21" s="10">
        <v>0</v>
      </c>
      <c r="X21" s="10">
        <v>21378</v>
      </c>
      <c r="Y21" s="10">
        <v>41192</v>
      </c>
      <c r="Z21" s="10">
        <v>42756</v>
      </c>
      <c r="AA21" s="10"/>
      <c r="AB21" s="11">
        <f t="shared" si="1"/>
        <v>184582</v>
      </c>
      <c r="AC21" s="12"/>
      <c r="AD21" s="14">
        <f t="shared" si="2"/>
        <v>41192</v>
      </c>
    </row>
    <row r="22" spans="1:30" x14ac:dyDescent="0.3">
      <c r="A22" s="1">
        <v>3520</v>
      </c>
      <c r="B22" s="1" t="s">
        <v>37</v>
      </c>
      <c r="C22" s="10">
        <v>52800</v>
      </c>
      <c r="D22" s="10">
        <v>49100</v>
      </c>
      <c r="E22" s="10">
        <v>53800</v>
      </c>
      <c r="F22" s="10">
        <v>48100</v>
      </c>
      <c r="G22" s="10">
        <v>42500</v>
      </c>
      <c r="H22" s="10">
        <v>12100</v>
      </c>
      <c r="I22" s="10">
        <v>6500</v>
      </c>
      <c r="J22" s="10">
        <v>5600</v>
      </c>
      <c r="K22" s="10">
        <v>46800</v>
      </c>
      <c r="L22" s="10">
        <v>58100</v>
      </c>
      <c r="M22" s="10">
        <v>92100</v>
      </c>
      <c r="N22" s="10"/>
      <c r="O22" s="11">
        <f t="shared" si="0"/>
        <v>467500</v>
      </c>
      <c r="P22" s="10">
        <v>52800</v>
      </c>
      <c r="Q22" s="10">
        <v>49100</v>
      </c>
      <c r="R22" s="10">
        <v>53800</v>
      </c>
      <c r="S22" s="10">
        <v>48100</v>
      </c>
      <c r="T22" s="10"/>
      <c r="U22" s="10">
        <v>12100</v>
      </c>
      <c r="V22" s="10">
        <v>6500</v>
      </c>
      <c r="W22" s="10">
        <v>5600</v>
      </c>
      <c r="X22" s="10">
        <v>46800</v>
      </c>
      <c r="Y22" s="10">
        <v>100600</v>
      </c>
      <c r="Z22" s="10">
        <v>92100</v>
      </c>
      <c r="AA22" s="10"/>
      <c r="AB22" s="11">
        <f t="shared" si="1"/>
        <v>467500</v>
      </c>
      <c r="AC22" s="12"/>
      <c r="AD22" s="14">
        <f t="shared" si="2"/>
        <v>100600</v>
      </c>
    </row>
    <row r="23" spans="1:30" x14ac:dyDescent="0.3">
      <c r="A23" s="1">
        <v>3521</v>
      </c>
      <c r="B23" s="1" t="s">
        <v>38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1">
        <f t="shared" si="0"/>
        <v>0</v>
      </c>
      <c r="P23" s="10">
        <v>0</v>
      </c>
      <c r="Q23" s="10">
        <v>0</v>
      </c>
      <c r="R23" s="10">
        <v>0</v>
      </c>
      <c r="S23" s="10">
        <v>0</v>
      </c>
      <c r="T23" s="10"/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/>
      <c r="AB23" s="11">
        <f t="shared" si="1"/>
        <v>0</v>
      </c>
      <c r="AC23" s="12"/>
      <c r="AD23" s="14">
        <f t="shared" si="2"/>
        <v>0</v>
      </c>
    </row>
    <row r="24" spans="1:30" x14ac:dyDescent="0.3">
      <c r="A24" s="1">
        <v>3522</v>
      </c>
      <c r="B24" s="1" t="s">
        <v>39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>
        <f t="shared" si="0"/>
        <v>0</v>
      </c>
      <c r="P24" s="10">
        <v>0</v>
      </c>
      <c r="Q24" s="10">
        <v>0</v>
      </c>
      <c r="R24" s="10">
        <v>0</v>
      </c>
      <c r="S24" s="10">
        <v>0</v>
      </c>
      <c r="T24" s="10"/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/>
      <c r="AB24" s="11">
        <f t="shared" si="1"/>
        <v>0</v>
      </c>
      <c r="AC24" s="12"/>
      <c r="AD24" s="14">
        <f t="shared" si="2"/>
        <v>0</v>
      </c>
    </row>
    <row r="25" spans="1:30" x14ac:dyDescent="0.3">
      <c r="A25" s="1">
        <v>3523</v>
      </c>
      <c r="B25" s="1" t="s">
        <v>40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>
        <f t="shared" si="0"/>
        <v>0</v>
      </c>
      <c r="P25" s="10">
        <v>4746</v>
      </c>
      <c r="Q25" s="10">
        <v>4410</v>
      </c>
      <c r="R25" s="10">
        <v>4830</v>
      </c>
      <c r="S25" s="10">
        <v>4326</v>
      </c>
      <c r="T25" s="10"/>
      <c r="U25" s="10">
        <v>1092</v>
      </c>
      <c r="V25" s="10">
        <v>588</v>
      </c>
      <c r="W25" s="10">
        <v>504</v>
      </c>
      <c r="X25" s="10">
        <v>4200</v>
      </c>
      <c r="Y25" s="10">
        <v>9030</v>
      </c>
      <c r="Z25" s="10">
        <v>8274</v>
      </c>
      <c r="AA25" s="10"/>
      <c r="AB25" s="11">
        <f t="shared" si="1"/>
        <v>42000</v>
      </c>
      <c r="AC25" s="12"/>
      <c r="AD25" s="14">
        <f t="shared" si="2"/>
        <v>9030</v>
      </c>
    </row>
    <row r="26" spans="1:30" x14ac:dyDescent="0.3">
      <c r="A26" s="1">
        <v>3524</v>
      </c>
      <c r="B26" s="1" t="s">
        <v>41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>
        <f t="shared" si="0"/>
        <v>0</v>
      </c>
      <c r="P26" s="10">
        <v>16605</v>
      </c>
      <c r="Q26" s="10">
        <v>16605</v>
      </c>
      <c r="R26" s="10">
        <v>16605</v>
      </c>
      <c r="S26" s="10"/>
      <c r="T26" s="10"/>
      <c r="U26" s="10"/>
      <c r="V26" s="10"/>
      <c r="W26" s="10"/>
      <c r="X26" s="10"/>
      <c r="Y26" s="10">
        <v>0</v>
      </c>
      <c r="Z26" s="10">
        <v>16605</v>
      </c>
      <c r="AA26" s="10">
        <v>16605</v>
      </c>
      <c r="AB26" s="11">
        <f t="shared" si="1"/>
        <v>83025</v>
      </c>
      <c r="AC26" s="12"/>
      <c r="AD26" s="14">
        <f t="shared" si="2"/>
        <v>0</v>
      </c>
    </row>
    <row r="27" spans="1:30" x14ac:dyDescent="0.3">
      <c r="A27" s="1">
        <v>3525</v>
      </c>
      <c r="B27" s="1" t="s">
        <v>42</v>
      </c>
      <c r="C27" s="10">
        <v>27610.2</v>
      </c>
      <c r="D27" s="10">
        <v>27610.2</v>
      </c>
      <c r="E27" s="10">
        <v>27610.2</v>
      </c>
      <c r="F27" s="10">
        <v>27610.2</v>
      </c>
      <c r="G27" s="10">
        <v>27610.2</v>
      </c>
      <c r="H27" s="10"/>
      <c r="I27" s="10"/>
      <c r="J27" s="10"/>
      <c r="K27" s="10">
        <v>27610.2</v>
      </c>
      <c r="L27" s="10">
        <v>27610.2</v>
      </c>
      <c r="M27" s="10">
        <v>27610.2</v>
      </c>
      <c r="N27" s="10">
        <v>27610.2</v>
      </c>
      <c r="O27" s="11">
        <f t="shared" si="0"/>
        <v>248491.80000000005</v>
      </c>
      <c r="P27" s="10">
        <v>27610</v>
      </c>
      <c r="Q27" s="10">
        <v>27610</v>
      </c>
      <c r="R27" s="10">
        <v>27610</v>
      </c>
      <c r="S27" s="10">
        <v>27610</v>
      </c>
      <c r="T27" s="10"/>
      <c r="U27" s="10">
        <v>0</v>
      </c>
      <c r="V27" s="10">
        <v>0</v>
      </c>
      <c r="W27" s="10">
        <v>0</v>
      </c>
      <c r="X27" s="10">
        <v>27610</v>
      </c>
      <c r="Y27" s="10">
        <v>55220</v>
      </c>
      <c r="Z27" s="10">
        <v>55220</v>
      </c>
      <c r="AA27" s="10"/>
      <c r="AB27" s="11">
        <f t="shared" si="1"/>
        <v>248490</v>
      </c>
      <c r="AC27" s="12"/>
      <c r="AD27" s="14">
        <f t="shared" si="2"/>
        <v>55220</v>
      </c>
    </row>
    <row r="28" spans="1:30" x14ac:dyDescent="0.3">
      <c r="A28" s="1">
        <v>3526</v>
      </c>
      <c r="B28" s="1" t="s">
        <v>44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>
        <f t="shared" si="0"/>
        <v>0</v>
      </c>
      <c r="P28" s="10">
        <v>0</v>
      </c>
      <c r="Q28" s="10">
        <v>0</v>
      </c>
      <c r="R28" s="10">
        <v>0</v>
      </c>
      <c r="S28" s="10">
        <v>0</v>
      </c>
      <c r="T28" s="10"/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/>
      <c r="AB28" s="11">
        <f t="shared" si="1"/>
        <v>0</v>
      </c>
      <c r="AC28" s="12"/>
      <c r="AD28" s="14">
        <f t="shared" si="2"/>
        <v>0</v>
      </c>
    </row>
    <row r="29" spans="1:30" x14ac:dyDescent="0.3">
      <c r="A29" s="1">
        <v>3527</v>
      </c>
      <c r="B29" s="1" t="s">
        <v>45</v>
      </c>
      <c r="C29" s="10">
        <v>28200</v>
      </c>
      <c r="D29" s="10">
        <v>28200</v>
      </c>
      <c r="E29" s="10">
        <v>18700</v>
      </c>
      <c r="F29" s="10">
        <v>18700</v>
      </c>
      <c r="G29" s="10"/>
      <c r="H29" s="10"/>
      <c r="I29" s="10"/>
      <c r="J29" s="10"/>
      <c r="K29" s="10"/>
      <c r="L29" s="10">
        <v>28200</v>
      </c>
      <c r="M29" s="10">
        <v>28200</v>
      </c>
      <c r="N29" s="10">
        <v>28200</v>
      </c>
      <c r="O29" s="11">
        <f t="shared" si="0"/>
        <v>178400</v>
      </c>
      <c r="P29" s="10">
        <v>28200</v>
      </c>
      <c r="Q29" s="10">
        <v>28200</v>
      </c>
      <c r="R29" s="10">
        <v>18700</v>
      </c>
      <c r="S29" s="10">
        <v>18700</v>
      </c>
      <c r="T29" s="10"/>
      <c r="U29" s="10">
        <v>0</v>
      </c>
      <c r="V29" s="10">
        <v>0</v>
      </c>
      <c r="W29" s="10">
        <v>0</v>
      </c>
      <c r="X29" s="10">
        <v>0</v>
      </c>
      <c r="Y29" s="10">
        <v>28200</v>
      </c>
      <c r="Z29" s="10">
        <v>56400</v>
      </c>
      <c r="AA29" s="10"/>
      <c r="AB29" s="11">
        <f t="shared" si="1"/>
        <v>178400</v>
      </c>
      <c r="AC29" s="12"/>
      <c r="AD29" s="14">
        <f t="shared" si="2"/>
        <v>28200</v>
      </c>
    </row>
    <row r="30" spans="1:30" x14ac:dyDescent="0.3">
      <c r="A30" s="1">
        <v>3528</v>
      </c>
      <c r="B30" s="1" t="s">
        <v>46</v>
      </c>
      <c r="C30" s="10">
        <v>33900</v>
      </c>
      <c r="D30" s="10">
        <v>31500</v>
      </c>
      <c r="E30" s="10">
        <v>34500</v>
      </c>
      <c r="F30" s="10">
        <v>30900</v>
      </c>
      <c r="G30" s="10">
        <v>27300</v>
      </c>
      <c r="H30" s="10">
        <v>7800</v>
      </c>
      <c r="I30" s="10">
        <v>4200</v>
      </c>
      <c r="J30" s="10">
        <v>3600</v>
      </c>
      <c r="K30" s="10">
        <v>30000</v>
      </c>
      <c r="L30" s="10">
        <v>37200</v>
      </c>
      <c r="M30" s="10">
        <v>39000</v>
      </c>
      <c r="N30" s="10">
        <v>20100</v>
      </c>
      <c r="O30" s="11">
        <f t="shared" si="0"/>
        <v>300000</v>
      </c>
      <c r="P30" s="10">
        <v>33900</v>
      </c>
      <c r="Q30" s="10">
        <v>31500</v>
      </c>
      <c r="R30" s="10">
        <v>34500</v>
      </c>
      <c r="S30" s="10">
        <v>30900</v>
      </c>
      <c r="T30" s="10"/>
      <c r="U30" s="10">
        <v>7800</v>
      </c>
      <c r="V30" s="10">
        <v>4200</v>
      </c>
      <c r="W30" s="10">
        <v>3600</v>
      </c>
      <c r="X30" s="10">
        <v>30000</v>
      </c>
      <c r="Y30" s="10">
        <v>64500</v>
      </c>
      <c r="Z30" s="10">
        <v>59100</v>
      </c>
      <c r="AA30" s="10"/>
      <c r="AB30" s="11">
        <f t="shared" si="1"/>
        <v>300000</v>
      </c>
      <c r="AC30" s="12"/>
      <c r="AD30" s="14">
        <f t="shared" si="2"/>
        <v>64500</v>
      </c>
    </row>
    <row r="31" spans="1:30" x14ac:dyDescent="0.3">
      <c r="A31" s="1">
        <v>3529</v>
      </c>
      <c r="B31" s="1" t="s">
        <v>47</v>
      </c>
      <c r="C31" s="10">
        <v>28125</v>
      </c>
      <c r="D31" s="10">
        <v>28125</v>
      </c>
      <c r="E31" s="10">
        <v>28125</v>
      </c>
      <c r="F31" s="10">
        <v>28125</v>
      </c>
      <c r="G31" s="10">
        <v>28125</v>
      </c>
      <c r="H31" s="10">
        <v>0</v>
      </c>
      <c r="I31" s="10">
        <v>0</v>
      </c>
      <c r="J31" s="10">
        <v>0</v>
      </c>
      <c r="K31" s="10">
        <v>28125</v>
      </c>
      <c r="L31" s="10">
        <v>28125</v>
      </c>
      <c r="M31" s="10">
        <v>28125</v>
      </c>
      <c r="N31" s="10">
        <v>28125</v>
      </c>
      <c r="O31" s="11">
        <f t="shared" si="0"/>
        <v>253125</v>
      </c>
      <c r="P31" s="10">
        <v>28125</v>
      </c>
      <c r="Q31" s="10">
        <v>28125</v>
      </c>
      <c r="R31" s="10">
        <v>28125</v>
      </c>
      <c r="S31" s="10">
        <v>28125</v>
      </c>
      <c r="T31" s="10"/>
      <c r="U31" s="10">
        <v>0</v>
      </c>
      <c r="V31" s="10">
        <v>0</v>
      </c>
      <c r="W31" s="10">
        <v>0</v>
      </c>
      <c r="X31" s="10">
        <v>28125</v>
      </c>
      <c r="Y31" s="10">
        <v>56250</v>
      </c>
      <c r="Z31" s="10">
        <v>56250</v>
      </c>
      <c r="AA31" s="10"/>
      <c r="AB31" s="11">
        <f t="shared" si="1"/>
        <v>253125</v>
      </c>
      <c r="AC31" s="12"/>
      <c r="AD31" s="14">
        <f t="shared" si="2"/>
        <v>56250</v>
      </c>
    </row>
    <row r="32" spans="1:30" x14ac:dyDescent="0.3">
      <c r="A32" s="1">
        <v>3530</v>
      </c>
      <c r="B32" s="1" t="s">
        <v>49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>
        <f t="shared" si="0"/>
        <v>0</v>
      </c>
      <c r="P32" s="10">
        <v>12204</v>
      </c>
      <c r="Q32" s="10">
        <v>11340</v>
      </c>
      <c r="R32" s="10">
        <v>12420</v>
      </c>
      <c r="S32" s="10">
        <v>11124</v>
      </c>
      <c r="T32" s="10"/>
      <c r="U32" s="10">
        <v>2808</v>
      </c>
      <c r="V32" s="10">
        <v>1512</v>
      </c>
      <c r="W32" s="10">
        <v>1296</v>
      </c>
      <c r="X32" s="10">
        <v>10800</v>
      </c>
      <c r="Y32" s="10">
        <v>23220</v>
      </c>
      <c r="Z32" s="10">
        <v>21276</v>
      </c>
      <c r="AA32" s="10"/>
      <c r="AB32" s="11">
        <f t="shared" si="1"/>
        <v>108000</v>
      </c>
      <c r="AC32" s="12"/>
      <c r="AD32" s="14">
        <f t="shared" si="2"/>
        <v>23220</v>
      </c>
    </row>
    <row r="33" spans="1:71" x14ac:dyDescent="0.3">
      <c r="A33" s="1">
        <v>3531</v>
      </c>
      <c r="B33" s="1" t="s">
        <v>50</v>
      </c>
      <c r="C33" s="10">
        <v>10650</v>
      </c>
      <c r="D33" s="10">
        <v>10650</v>
      </c>
      <c r="E33" s="10">
        <v>10650</v>
      </c>
      <c r="F33" s="10">
        <v>10650</v>
      </c>
      <c r="G33" s="10">
        <v>10650</v>
      </c>
      <c r="H33" s="10">
        <v>2700</v>
      </c>
      <c r="I33" s="10">
        <v>0</v>
      </c>
      <c r="J33" s="10">
        <v>0</v>
      </c>
      <c r="K33" s="10">
        <v>10650</v>
      </c>
      <c r="L33" s="10">
        <v>10650</v>
      </c>
      <c r="M33" s="10">
        <v>10650</v>
      </c>
      <c r="N33" s="10">
        <v>10650</v>
      </c>
      <c r="O33" s="11">
        <f t="shared" si="0"/>
        <v>98550</v>
      </c>
      <c r="P33" s="10">
        <v>10650</v>
      </c>
      <c r="Q33" s="10">
        <v>10650</v>
      </c>
      <c r="R33" s="10">
        <v>10650</v>
      </c>
      <c r="S33" s="10">
        <v>10650</v>
      </c>
      <c r="T33" s="10"/>
      <c r="U33" s="10">
        <v>2700</v>
      </c>
      <c r="V33" s="10">
        <v>0</v>
      </c>
      <c r="W33" s="10">
        <v>0</v>
      </c>
      <c r="X33" s="10">
        <v>10650</v>
      </c>
      <c r="Y33" s="10">
        <v>21300</v>
      </c>
      <c r="Z33" s="10">
        <v>21300</v>
      </c>
      <c r="AA33" s="10"/>
      <c r="AB33" s="11">
        <f t="shared" si="1"/>
        <v>98550</v>
      </c>
      <c r="AC33" s="12"/>
      <c r="AD33" s="14">
        <f t="shared" si="2"/>
        <v>21300</v>
      </c>
    </row>
    <row r="34" spans="1:71" x14ac:dyDescent="0.3">
      <c r="A34" s="1">
        <v>3532</v>
      </c>
      <c r="B34" s="1" t="s">
        <v>51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1">
        <f t="shared" si="0"/>
        <v>0</v>
      </c>
      <c r="P34" s="10">
        <v>0</v>
      </c>
      <c r="Q34" s="10">
        <v>0</v>
      </c>
      <c r="R34" s="10">
        <v>0</v>
      </c>
      <c r="S34" s="10">
        <v>0</v>
      </c>
      <c r="T34" s="10"/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/>
      <c r="AB34" s="11">
        <f t="shared" si="1"/>
        <v>0</v>
      </c>
      <c r="AC34" s="12"/>
      <c r="AD34" s="14">
        <f t="shared" si="2"/>
        <v>0</v>
      </c>
    </row>
    <row r="35" spans="1:71" x14ac:dyDescent="0.3">
      <c r="A35" s="1">
        <v>3533</v>
      </c>
      <c r="B35" s="1" t="s">
        <v>52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1">
        <f t="shared" si="0"/>
        <v>0</v>
      </c>
      <c r="P35" s="10">
        <v>33900</v>
      </c>
      <c r="Q35" s="10">
        <v>31500</v>
      </c>
      <c r="R35" s="10">
        <v>34500</v>
      </c>
      <c r="S35" s="10">
        <v>30900</v>
      </c>
      <c r="T35" s="10"/>
      <c r="U35" s="10">
        <v>7800</v>
      </c>
      <c r="V35" s="10">
        <v>4200</v>
      </c>
      <c r="W35" s="10">
        <v>3600</v>
      </c>
      <c r="X35" s="10">
        <v>30000</v>
      </c>
      <c r="Y35" s="10">
        <v>64500</v>
      </c>
      <c r="Z35" s="10">
        <v>59100</v>
      </c>
      <c r="AA35" s="10"/>
      <c r="AB35" s="11">
        <f t="shared" si="1"/>
        <v>300000</v>
      </c>
      <c r="AC35" s="12"/>
      <c r="AD35" s="14">
        <f t="shared" si="2"/>
        <v>64500</v>
      </c>
    </row>
    <row r="36" spans="1:71" x14ac:dyDescent="0.3">
      <c r="A36" s="1">
        <v>3534</v>
      </c>
      <c r="B36" s="1" t="s">
        <v>53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>
        <f t="shared" si="0"/>
        <v>0</v>
      </c>
      <c r="P36" s="10">
        <v>0</v>
      </c>
      <c r="Q36" s="10">
        <v>0</v>
      </c>
      <c r="R36" s="10">
        <v>0</v>
      </c>
      <c r="S36" s="10">
        <v>0</v>
      </c>
      <c r="T36" s="10"/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/>
      <c r="AB36" s="11">
        <f t="shared" si="1"/>
        <v>0</v>
      </c>
      <c r="AC36" s="12"/>
      <c r="AD36" s="14">
        <f t="shared" si="2"/>
        <v>0</v>
      </c>
    </row>
    <row r="37" spans="1:71" x14ac:dyDescent="0.3">
      <c r="A37" s="1">
        <v>3535</v>
      </c>
      <c r="B37" s="1" t="s">
        <v>54</v>
      </c>
      <c r="C37" s="10">
        <v>11734.4</v>
      </c>
      <c r="D37" s="10">
        <v>11734.4</v>
      </c>
      <c r="E37" s="10">
        <v>11734.4</v>
      </c>
      <c r="F37" s="10">
        <v>11734.4</v>
      </c>
      <c r="G37" s="10">
        <v>7334</v>
      </c>
      <c r="H37" s="10">
        <v>2933.6</v>
      </c>
      <c r="I37" s="10"/>
      <c r="J37" s="10"/>
      <c r="K37" s="10">
        <v>7334</v>
      </c>
      <c r="L37" s="10">
        <v>7334</v>
      </c>
      <c r="M37" s="10">
        <v>11734.4</v>
      </c>
      <c r="N37" s="10">
        <v>11734.4</v>
      </c>
      <c r="O37" s="11">
        <f t="shared" si="0"/>
        <v>95341.999999999985</v>
      </c>
      <c r="P37" s="10">
        <v>11734</v>
      </c>
      <c r="Q37" s="10">
        <v>11734</v>
      </c>
      <c r="R37" s="10">
        <v>11734</v>
      </c>
      <c r="S37" s="10">
        <v>11734</v>
      </c>
      <c r="T37" s="10"/>
      <c r="U37" s="10">
        <v>2934</v>
      </c>
      <c r="V37" s="10">
        <v>0</v>
      </c>
      <c r="W37" s="10">
        <v>0</v>
      </c>
      <c r="X37" s="10">
        <v>7334</v>
      </c>
      <c r="Y37" s="10">
        <v>14668</v>
      </c>
      <c r="Z37" s="10">
        <v>23469</v>
      </c>
      <c r="AA37" s="10"/>
      <c r="AB37" s="11">
        <f t="shared" si="1"/>
        <v>95341</v>
      </c>
      <c r="AC37" s="12">
        <f>SUM(AB3:AB37)</f>
        <v>4040314</v>
      </c>
      <c r="AD37" s="14">
        <f t="shared" si="2"/>
        <v>14668</v>
      </c>
    </row>
    <row r="38" spans="1:71" x14ac:dyDescent="0.3">
      <c r="A38" s="1"/>
      <c r="B38" s="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1"/>
      <c r="P38" s="20">
        <f>SUM(P3:P37)</f>
        <v>474828</v>
      </c>
      <c r="Q38" s="20">
        <f t="shared" ref="Q38:AA38" si="3">SUM(Q3:Q37)</f>
        <v>449218</v>
      </c>
      <c r="R38" s="20">
        <f t="shared" si="3"/>
        <v>466391</v>
      </c>
      <c r="S38" s="20">
        <f t="shared" si="3"/>
        <v>426601</v>
      </c>
      <c r="T38" s="20">
        <f t="shared" si="3"/>
        <v>0</v>
      </c>
      <c r="U38" s="20">
        <f t="shared" si="3"/>
        <v>88569</v>
      </c>
      <c r="V38" s="20">
        <f t="shared" si="3"/>
        <v>33550</v>
      </c>
      <c r="W38" s="20">
        <f t="shared" si="3"/>
        <v>30286</v>
      </c>
      <c r="X38" s="20">
        <f t="shared" si="3"/>
        <v>357681</v>
      </c>
      <c r="Y38" s="20">
        <f t="shared" si="3"/>
        <v>813317</v>
      </c>
      <c r="Z38" s="20">
        <f t="shared" si="3"/>
        <v>883268</v>
      </c>
      <c r="AA38" s="20">
        <f t="shared" si="3"/>
        <v>16605</v>
      </c>
      <c r="AB38" s="11"/>
      <c r="AC38" s="12"/>
      <c r="AE38">
        <v>5</v>
      </c>
      <c r="AF38">
        <v>11</v>
      </c>
      <c r="BH38" s="16">
        <f>SUM(BH3:BH37)</f>
        <v>0</v>
      </c>
      <c r="BI38" s="16">
        <f t="shared" ref="BI38:BS38" si="4">SUM(BI3:BI37)</f>
        <v>0</v>
      </c>
      <c r="BJ38" s="16">
        <f t="shared" si="4"/>
        <v>0</v>
      </c>
      <c r="BK38" s="16">
        <f t="shared" si="4"/>
        <v>0</v>
      </c>
      <c r="BL38" s="16">
        <f t="shared" si="4"/>
        <v>0</v>
      </c>
      <c r="BM38" s="16">
        <f t="shared" si="4"/>
        <v>0</v>
      </c>
      <c r="BN38" s="16">
        <f t="shared" si="4"/>
        <v>0</v>
      </c>
      <c r="BO38" s="16">
        <f t="shared" si="4"/>
        <v>0</v>
      </c>
      <c r="BP38" s="16">
        <f t="shared" si="4"/>
        <v>0</v>
      </c>
      <c r="BQ38" s="16">
        <f t="shared" si="4"/>
        <v>0</v>
      </c>
      <c r="BR38" s="16">
        <f t="shared" si="4"/>
        <v>0</v>
      </c>
      <c r="BS38" s="16">
        <f t="shared" si="4"/>
        <v>0</v>
      </c>
    </row>
    <row r="39" spans="1:71" x14ac:dyDescent="0.3">
      <c r="A39" s="1">
        <v>3550</v>
      </c>
      <c r="B39" s="1" t="s">
        <v>55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1">
        <f t="shared" si="0"/>
        <v>0</v>
      </c>
      <c r="P39" s="10">
        <v>0</v>
      </c>
      <c r="Q39" s="10">
        <v>0</v>
      </c>
      <c r="R39" s="10">
        <v>0</v>
      </c>
      <c r="S39" s="10">
        <v>0</v>
      </c>
      <c r="T39" s="10"/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/>
      <c r="AB39" s="11">
        <f t="shared" si="1"/>
        <v>0</v>
      </c>
      <c r="AC39" s="12"/>
      <c r="AE39">
        <v>0</v>
      </c>
      <c r="AF39">
        <v>0</v>
      </c>
      <c r="AG39">
        <f>SUM(AE39:AF39)</f>
        <v>0</v>
      </c>
      <c r="BH39">
        <v>509144</v>
      </c>
    </row>
    <row r="40" spans="1:71" x14ac:dyDescent="0.3">
      <c r="A40" s="1">
        <v>3551</v>
      </c>
      <c r="B40" s="1" t="s">
        <v>56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1">
        <f t="shared" si="0"/>
        <v>0</v>
      </c>
      <c r="P40" s="10">
        <v>5629</v>
      </c>
      <c r="Q40" s="10">
        <v>5231</v>
      </c>
      <c r="R40" s="10">
        <v>5729</v>
      </c>
      <c r="S40" s="10">
        <v>5131</v>
      </c>
      <c r="T40" s="10"/>
      <c r="U40" s="10">
        <v>1295</v>
      </c>
      <c r="V40" s="10">
        <v>697</v>
      </c>
      <c r="W40" s="10">
        <v>598</v>
      </c>
      <c r="X40" s="10">
        <v>4982</v>
      </c>
      <c r="Y40" s="10">
        <v>6177</v>
      </c>
      <c r="Z40" s="10">
        <v>14346</v>
      </c>
      <c r="AA40" s="10"/>
      <c r="AB40" s="11">
        <f t="shared" si="1"/>
        <v>49815</v>
      </c>
      <c r="AC40" s="12"/>
      <c r="AE40">
        <v>4533</v>
      </c>
      <c r="AF40">
        <v>9813</v>
      </c>
      <c r="AG40">
        <f t="shared" ref="AG40:AG66" si="5">SUM(AE40:AF40)</f>
        <v>14346</v>
      </c>
    </row>
    <row r="41" spans="1:71" x14ac:dyDescent="0.3">
      <c r="A41" s="1">
        <v>3552</v>
      </c>
      <c r="B41" s="1" t="s">
        <v>57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1">
        <f t="shared" si="0"/>
        <v>0</v>
      </c>
      <c r="P41" s="10">
        <v>0</v>
      </c>
      <c r="Q41" s="10">
        <v>0</v>
      </c>
      <c r="R41" s="10">
        <v>0</v>
      </c>
      <c r="S41" s="10">
        <v>0</v>
      </c>
      <c r="T41" s="10"/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/>
      <c r="AB41" s="11">
        <f t="shared" si="1"/>
        <v>0</v>
      </c>
      <c r="AC41" s="12"/>
      <c r="AE41">
        <v>0</v>
      </c>
      <c r="AF41">
        <v>0</v>
      </c>
      <c r="AG41">
        <f t="shared" si="5"/>
        <v>0</v>
      </c>
    </row>
    <row r="42" spans="1:71" x14ac:dyDescent="0.3">
      <c r="A42" s="1">
        <v>3553</v>
      </c>
      <c r="B42" s="1" t="s">
        <v>58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1">
        <f t="shared" si="0"/>
        <v>0</v>
      </c>
      <c r="P42" s="10">
        <v>0</v>
      </c>
      <c r="Q42" s="10">
        <v>0</v>
      </c>
      <c r="R42" s="10">
        <v>0</v>
      </c>
      <c r="S42" s="10">
        <v>0</v>
      </c>
      <c r="T42" s="10"/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/>
      <c r="AB42" s="11">
        <f t="shared" si="1"/>
        <v>0</v>
      </c>
      <c r="AC42" s="12"/>
      <c r="AE42">
        <v>0</v>
      </c>
      <c r="AF42">
        <v>0</v>
      </c>
      <c r="AG42">
        <f t="shared" si="5"/>
        <v>0</v>
      </c>
    </row>
    <row r="43" spans="1:71" x14ac:dyDescent="0.3">
      <c r="A43" s="1">
        <v>3554</v>
      </c>
      <c r="B43" s="1" t="s">
        <v>59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1">
        <f t="shared" si="0"/>
        <v>0</v>
      </c>
      <c r="P43" s="10">
        <v>0</v>
      </c>
      <c r="Q43" s="10">
        <v>0</v>
      </c>
      <c r="R43" s="10">
        <v>0</v>
      </c>
      <c r="S43" s="10">
        <v>0</v>
      </c>
      <c r="T43" s="10"/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/>
      <c r="AB43" s="11">
        <f t="shared" si="1"/>
        <v>0</v>
      </c>
      <c r="AC43" s="12"/>
      <c r="AE43">
        <v>0</v>
      </c>
      <c r="AF43">
        <v>0</v>
      </c>
      <c r="AG43">
        <f t="shared" si="5"/>
        <v>0</v>
      </c>
    </row>
    <row r="44" spans="1:71" x14ac:dyDescent="0.3">
      <c r="A44" s="1">
        <v>3555</v>
      </c>
      <c r="B44" s="1" t="s">
        <v>60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1">
        <f t="shared" si="0"/>
        <v>0</v>
      </c>
      <c r="P44" s="10">
        <v>0</v>
      </c>
      <c r="Q44" s="10">
        <v>0</v>
      </c>
      <c r="R44" s="10">
        <v>0</v>
      </c>
      <c r="S44" s="10">
        <v>0</v>
      </c>
      <c r="T44" s="10"/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/>
      <c r="AB44" s="11">
        <f t="shared" si="1"/>
        <v>0</v>
      </c>
      <c r="AC44" s="12"/>
      <c r="AE44">
        <v>0</v>
      </c>
      <c r="AF44">
        <v>0</v>
      </c>
      <c r="AG44">
        <f t="shared" si="5"/>
        <v>0</v>
      </c>
    </row>
    <row r="45" spans="1:71" x14ac:dyDescent="0.3">
      <c r="A45" s="1">
        <v>3556</v>
      </c>
      <c r="B45" s="1" t="s">
        <v>61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1">
        <f t="shared" si="0"/>
        <v>0</v>
      </c>
      <c r="P45" s="10">
        <v>0</v>
      </c>
      <c r="Q45" s="10">
        <v>0</v>
      </c>
      <c r="R45" s="10">
        <v>0</v>
      </c>
      <c r="S45" s="10">
        <v>0</v>
      </c>
      <c r="T45" s="10"/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/>
      <c r="AB45" s="11">
        <f t="shared" si="1"/>
        <v>0</v>
      </c>
      <c r="AC45" s="12"/>
      <c r="AE45">
        <v>0</v>
      </c>
      <c r="AF45">
        <v>0</v>
      </c>
      <c r="AG45">
        <f t="shared" si="5"/>
        <v>0</v>
      </c>
    </row>
    <row r="46" spans="1:71" x14ac:dyDescent="0.3">
      <c r="A46" s="1">
        <v>3557</v>
      </c>
      <c r="B46" s="1" t="s">
        <v>62</v>
      </c>
      <c r="C46" s="10">
        <v>18900</v>
      </c>
      <c r="D46" s="10">
        <v>18900</v>
      </c>
      <c r="E46" s="10">
        <v>18900</v>
      </c>
      <c r="F46" s="10">
        <v>18900</v>
      </c>
      <c r="G46" s="10">
        <v>18900</v>
      </c>
      <c r="H46" s="10">
        <v>4050</v>
      </c>
      <c r="I46" s="10"/>
      <c r="J46" s="10"/>
      <c r="K46" s="10">
        <v>20250</v>
      </c>
      <c r="L46" s="10">
        <v>18900</v>
      </c>
      <c r="M46" s="10">
        <v>18900</v>
      </c>
      <c r="N46" s="10">
        <v>18900</v>
      </c>
      <c r="O46" s="11">
        <f t="shared" si="0"/>
        <v>175500</v>
      </c>
      <c r="P46" s="10">
        <v>18900</v>
      </c>
      <c r="Q46" s="10">
        <v>18900</v>
      </c>
      <c r="R46" s="10">
        <v>18900</v>
      </c>
      <c r="S46" s="10">
        <v>18900</v>
      </c>
      <c r="T46" s="10"/>
      <c r="U46" s="10">
        <v>4050</v>
      </c>
      <c r="V46" s="10">
        <v>0</v>
      </c>
      <c r="W46" s="10">
        <v>0</v>
      </c>
      <c r="X46" s="10">
        <v>20250</v>
      </c>
      <c r="Y46" s="10">
        <v>18900</v>
      </c>
      <c r="Z46" s="10">
        <v>56700</v>
      </c>
      <c r="AA46" s="10"/>
      <c r="AB46" s="11">
        <f t="shared" si="1"/>
        <v>175500</v>
      </c>
      <c r="AC46" s="12"/>
      <c r="AE46">
        <v>18900</v>
      </c>
      <c r="AF46">
        <v>37800</v>
      </c>
      <c r="AG46">
        <f t="shared" si="5"/>
        <v>56700</v>
      </c>
    </row>
    <row r="47" spans="1:71" x14ac:dyDescent="0.3">
      <c r="A47" s="1">
        <v>3558</v>
      </c>
      <c r="B47" s="1" t="s">
        <v>63</v>
      </c>
      <c r="C47" s="10">
        <v>16200</v>
      </c>
      <c r="D47" s="10">
        <v>16200</v>
      </c>
      <c r="E47" s="10">
        <v>16200</v>
      </c>
      <c r="F47" s="10">
        <v>16200</v>
      </c>
      <c r="G47" s="10">
        <v>16200</v>
      </c>
      <c r="H47" s="10"/>
      <c r="I47" s="10"/>
      <c r="J47" s="10"/>
      <c r="K47" s="10">
        <v>16200</v>
      </c>
      <c r="L47" s="10">
        <v>16200</v>
      </c>
      <c r="M47" s="10">
        <v>16200</v>
      </c>
      <c r="N47" s="10">
        <v>16200</v>
      </c>
      <c r="O47" s="11">
        <f t="shared" si="0"/>
        <v>145800</v>
      </c>
      <c r="P47" s="10">
        <v>16200</v>
      </c>
      <c r="Q47" s="10">
        <v>16200</v>
      </c>
      <c r="R47" s="10">
        <v>16200</v>
      </c>
      <c r="S47" s="10">
        <v>16200</v>
      </c>
      <c r="T47" s="10"/>
      <c r="U47" s="10">
        <v>0</v>
      </c>
      <c r="V47" s="10">
        <v>0</v>
      </c>
      <c r="W47" s="10">
        <v>0</v>
      </c>
      <c r="X47" s="10">
        <v>16200</v>
      </c>
      <c r="Y47" s="10">
        <v>16200</v>
      </c>
      <c r="Z47" s="10">
        <v>48600</v>
      </c>
      <c r="AA47" s="10"/>
      <c r="AB47" s="11">
        <f t="shared" si="1"/>
        <v>145800</v>
      </c>
      <c r="AC47" s="12"/>
      <c r="AE47">
        <v>16200</v>
      </c>
      <c r="AF47">
        <v>32400</v>
      </c>
      <c r="AG47">
        <f t="shared" si="5"/>
        <v>48600</v>
      </c>
    </row>
    <row r="48" spans="1:71" x14ac:dyDescent="0.3">
      <c r="A48" s="1">
        <v>3559</v>
      </c>
      <c r="B48" s="1" t="s">
        <v>64</v>
      </c>
      <c r="C48" s="10">
        <v>8159</v>
      </c>
      <c r="D48" s="10">
        <v>8158</v>
      </c>
      <c r="E48" s="10">
        <v>8158</v>
      </c>
      <c r="F48" s="10">
        <v>8159</v>
      </c>
      <c r="G48" s="10">
        <v>8158</v>
      </c>
      <c r="H48" s="10"/>
      <c r="I48" s="10"/>
      <c r="J48" s="10"/>
      <c r="K48" s="10">
        <v>8159</v>
      </c>
      <c r="L48" s="10">
        <v>8158</v>
      </c>
      <c r="M48" s="10">
        <v>8158</v>
      </c>
      <c r="N48" s="10">
        <v>8158</v>
      </c>
      <c r="O48" s="11">
        <f t="shared" si="0"/>
        <v>73425</v>
      </c>
      <c r="P48" s="10">
        <v>8159</v>
      </c>
      <c r="Q48" s="10">
        <v>8158</v>
      </c>
      <c r="R48" s="10">
        <v>8158</v>
      </c>
      <c r="S48" s="10">
        <v>8159</v>
      </c>
      <c r="T48" s="10"/>
      <c r="U48" s="10">
        <v>0</v>
      </c>
      <c r="V48" s="10">
        <v>0</v>
      </c>
      <c r="W48" s="10">
        <v>0</v>
      </c>
      <c r="X48" s="10">
        <v>8159</v>
      </c>
      <c r="Y48" s="10">
        <v>8158</v>
      </c>
      <c r="Z48" s="10">
        <v>24474</v>
      </c>
      <c r="AA48" s="10"/>
      <c r="AB48" s="11">
        <f t="shared" si="1"/>
        <v>73425</v>
      </c>
      <c r="AC48" s="12"/>
      <c r="AE48">
        <v>8158</v>
      </c>
      <c r="AF48">
        <v>16316</v>
      </c>
      <c r="AG48">
        <f t="shared" si="5"/>
        <v>24474</v>
      </c>
    </row>
    <row r="49" spans="1:33" x14ac:dyDescent="0.3">
      <c r="A49" s="1">
        <v>3560</v>
      </c>
      <c r="B49" s="1" t="s">
        <v>65</v>
      </c>
      <c r="C49" s="10">
        <v>6750</v>
      </c>
      <c r="D49" s="10">
        <v>6750</v>
      </c>
      <c r="E49" s="10">
        <v>6750</v>
      </c>
      <c r="F49" s="10">
        <v>6750</v>
      </c>
      <c r="G49" s="10">
        <v>6750</v>
      </c>
      <c r="H49" s="10"/>
      <c r="I49" s="10"/>
      <c r="J49" s="10"/>
      <c r="K49" s="10">
        <v>6750</v>
      </c>
      <c r="L49" s="10">
        <v>6750</v>
      </c>
      <c r="M49" s="10">
        <v>6750</v>
      </c>
      <c r="N49" s="10">
        <v>6750</v>
      </c>
      <c r="O49" s="11">
        <f t="shared" si="0"/>
        <v>60750</v>
      </c>
      <c r="P49" s="10">
        <v>6750</v>
      </c>
      <c r="Q49" s="10">
        <v>6750</v>
      </c>
      <c r="R49" s="10">
        <v>6750</v>
      </c>
      <c r="S49" s="10">
        <v>6750</v>
      </c>
      <c r="T49" s="10"/>
      <c r="U49" s="10">
        <v>0</v>
      </c>
      <c r="V49" s="10">
        <v>0</v>
      </c>
      <c r="W49" s="10">
        <v>0</v>
      </c>
      <c r="X49" s="10">
        <v>6750</v>
      </c>
      <c r="Y49" s="10">
        <v>6750</v>
      </c>
      <c r="Z49" s="10">
        <v>20250</v>
      </c>
      <c r="AA49" s="10"/>
      <c r="AB49" s="11">
        <f t="shared" si="1"/>
        <v>60750</v>
      </c>
      <c r="AC49" s="12"/>
      <c r="AE49">
        <v>6750</v>
      </c>
      <c r="AF49">
        <v>13500</v>
      </c>
      <c r="AG49">
        <f t="shared" si="5"/>
        <v>20250</v>
      </c>
    </row>
    <row r="50" spans="1:33" x14ac:dyDescent="0.3">
      <c r="A50" s="1">
        <v>3561</v>
      </c>
      <c r="B50" s="1" t="s">
        <v>66</v>
      </c>
      <c r="C50" s="10">
        <v>20000</v>
      </c>
      <c r="D50" s="10">
        <v>20000</v>
      </c>
      <c r="E50" s="10">
        <v>20000</v>
      </c>
      <c r="F50" s="10">
        <v>20000</v>
      </c>
      <c r="G50" s="10">
        <v>20000</v>
      </c>
      <c r="H50" s="10"/>
      <c r="I50" s="10"/>
      <c r="J50" s="10"/>
      <c r="K50" s="10">
        <v>20000</v>
      </c>
      <c r="L50" s="10">
        <v>20000</v>
      </c>
      <c r="M50" s="10">
        <v>20000</v>
      </c>
      <c r="N50" s="10">
        <v>20000</v>
      </c>
      <c r="O50" s="11">
        <f t="shared" si="0"/>
        <v>180000</v>
      </c>
      <c r="P50" s="10">
        <v>20000</v>
      </c>
      <c r="Q50" s="10">
        <v>20000</v>
      </c>
      <c r="R50" s="10">
        <v>20000</v>
      </c>
      <c r="S50" s="10">
        <v>20000</v>
      </c>
      <c r="T50" s="10"/>
      <c r="U50" s="10">
        <v>0</v>
      </c>
      <c r="V50" s="10">
        <v>0</v>
      </c>
      <c r="W50" s="10">
        <v>0</v>
      </c>
      <c r="X50" s="10">
        <v>20000</v>
      </c>
      <c r="Y50" s="10">
        <v>20000</v>
      </c>
      <c r="Z50" s="10">
        <v>60000</v>
      </c>
      <c r="AA50" s="10"/>
      <c r="AB50" s="11">
        <f t="shared" si="1"/>
        <v>180000</v>
      </c>
      <c r="AC50" s="12"/>
      <c r="AE50">
        <v>20000</v>
      </c>
      <c r="AF50">
        <v>40000</v>
      </c>
      <c r="AG50">
        <f t="shared" si="5"/>
        <v>60000</v>
      </c>
    </row>
    <row r="51" spans="1:33" x14ac:dyDescent="0.3">
      <c r="A51" s="1">
        <v>3562</v>
      </c>
      <c r="B51" s="1" t="s">
        <v>67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1">
        <f t="shared" si="0"/>
        <v>0</v>
      </c>
      <c r="P51" s="10">
        <v>0</v>
      </c>
      <c r="Q51" s="10">
        <v>0</v>
      </c>
      <c r="R51" s="10">
        <v>0</v>
      </c>
      <c r="S51" s="10">
        <v>0</v>
      </c>
      <c r="T51" s="10"/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/>
      <c r="AB51" s="11">
        <f t="shared" si="1"/>
        <v>0</v>
      </c>
      <c r="AC51" s="12"/>
      <c r="AE51">
        <v>0</v>
      </c>
      <c r="AF51">
        <v>0</v>
      </c>
      <c r="AG51">
        <f t="shared" si="5"/>
        <v>0</v>
      </c>
    </row>
    <row r="52" spans="1:33" x14ac:dyDescent="0.3">
      <c r="A52" s="1">
        <v>3563</v>
      </c>
      <c r="B52" s="1" t="s">
        <v>68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1">
        <f t="shared" si="0"/>
        <v>0</v>
      </c>
      <c r="P52" s="10">
        <v>0</v>
      </c>
      <c r="Q52" s="10">
        <v>0</v>
      </c>
      <c r="R52" s="10">
        <v>0</v>
      </c>
      <c r="S52" s="10">
        <v>0</v>
      </c>
      <c r="T52" s="10"/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/>
      <c r="AB52" s="11">
        <f t="shared" si="1"/>
        <v>0</v>
      </c>
      <c r="AC52" s="12"/>
      <c r="AE52">
        <v>0</v>
      </c>
      <c r="AF52">
        <v>0</v>
      </c>
      <c r="AG52">
        <f t="shared" si="5"/>
        <v>0</v>
      </c>
    </row>
    <row r="53" spans="1:33" x14ac:dyDescent="0.3">
      <c r="A53" s="1">
        <v>3564</v>
      </c>
      <c r="B53" s="1" t="s">
        <v>69</v>
      </c>
      <c r="C53" s="10">
        <v>32167.3</v>
      </c>
      <c r="D53" s="10">
        <v>32167.3</v>
      </c>
      <c r="E53" s="10">
        <v>32167.3</v>
      </c>
      <c r="F53" s="10">
        <v>32167.3</v>
      </c>
      <c r="G53" s="10">
        <v>32167.3</v>
      </c>
      <c r="H53" s="10">
        <v>0</v>
      </c>
      <c r="I53" s="10">
        <v>0</v>
      </c>
      <c r="J53" s="10">
        <v>0</v>
      </c>
      <c r="K53" s="10">
        <v>34627.839999999997</v>
      </c>
      <c r="L53" s="10">
        <v>34627.839999999997</v>
      </c>
      <c r="M53" s="10">
        <v>34627.839999999997</v>
      </c>
      <c r="N53" s="10">
        <v>34627.839999999997</v>
      </c>
      <c r="O53" s="11">
        <f t="shared" si="0"/>
        <v>299347.86</v>
      </c>
      <c r="P53" s="10">
        <v>32167</v>
      </c>
      <c r="Q53" s="10">
        <v>32167</v>
      </c>
      <c r="R53" s="10">
        <v>32167</v>
      </c>
      <c r="S53" s="10">
        <v>32167</v>
      </c>
      <c r="T53" s="10"/>
      <c r="U53" s="10">
        <v>0</v>
      </c>
      <c r="V53" s="10">
        <v>0</v>
      </c>
      <c r="W53" s="10">
        <v>0</v>
      </c>
      <c r="X53" s="10">
        <v>34628</v>
      </c>
      <c r="Y53" s="10">
        <v>34628</v>
      </c>
      <c r="Z53" s="10">
        <v>101423</v>
      </c>
      <c r="AA53" s="10"/>
      <c r="AB53" s="11">
        <f t="shared" si="1"/>
        <v>299347</v>
      </c>
      <c r="AC53" s="12"/>
      <c r="AE53">
        <v>32167</v>
      </c>
      <c r="AF53">
        <v>69256</v>
      </c>
      <c r="AG53">
        <f t="shared" si="5"/>
        <v>101423</v>
      </c>
    </row>
    <row r="54" spans="1:33" x14ac:dyDescent="0.3">
      <c r="A54" s="1">
        <v>3565</v>
      </c>
      <c r="B54" s="1" t="s">
        <v>70</v>
      </c>
      <c r="C54" s="10">
        <v>14053.56</v>
      </c>
      <c r="D54" s="10">
        <v>14053.56</v>
      </c>
      <c r="E54" s="10">
        <v>14053.56</v>
      </c>
      <c r="F54" s="10">
        <v>14053.56</v>
      </c>
      <c r="G54" s="10">
        <v>14053.56</v>
      </c>
      <c r="H54" s="10">
        <v>3011.48</v>
      </c>
      <c r="I54" s="10">
        <v>0</v>
      </c>
      <c r="J54" s="10">
        <v>0</v>
      </c>
      <c r="K54" s="10">
        <v>8030.61</v>
      </c>
      <c r="L54" s="10">
        <v>14053.56</v>
      </c>
      <c r="M54" s="10">
        <v>14053.56</v>
      </c>
      <c r="N54" s="10">
        <v>14053.56</v>
      </c>
      <c r="O54" s="11">
        <f t="shared" si="0"/>
        <v>123470.56999999999</v>
      </c>
      <c r="P54" s="10">
        <v>14054</v>
      </c>
      <c r="Q54" s="10">
        <v>14054</v>
      </c>
      <c r="R54" s="10">
        <v>14054</v>
      </c>
      <c r="S54" s="10">
        <v>14054</v>
      </c>
      <c r="T54" s="10"/>
      <c r="U54" s="10">
        <v>3011</v>
      </c>
      <c r="V54" s="10">
        <v>0</v>
      </c>
      <c r="W54" s="10">
        <v>0</v>
      </c>
      <c r="X54" s="10">
        <v>8031</v>
      </c>
      <c r="Y54" s="10">
        <v>14054</v>
      </c>
      <c r="Z54" s="10">
        <v>42161</v>
      </c>
      <c r="AA54" s="10"/>
      <c r="AB54" s="11">
        <f t="shared" si="1"/>
        <v>123473</v>
      </c>
      <c r="AC54" s="12"/>
      <c r="AE54">
        <v>14054</v>
      </c>
      <c r="AF54">
        <v>28107</v>
      </c>
      <c r="AG54">
        <f t="shared" si="5"/>
        <v>42161</v>
      </c>
    </row>
    <row r="55" spans="1:33" x14ac:dyDescent="0.3">
      <c r="A55" s="1">
        <v>3566</v>
      </c>
      <c r="B55" s="1" t="s">
        <v>71</v>
      </c>
      <c r="C55" s="10">
        <v>21130</v>
      </c>
      <c r="D55" s="10">
        <v>19630</v>
      </c>
      <c r="E55" s="10">
        <v>21510</v>
      </c>
      <c r="F55" s="10">
        <v>19260</v>
      </c>
      <c r="G55" s="10">
        <v>17020</v>
      </c>
      <c r="H55" s="10">
        <v>4860</v>
      </c>
      <c r="I55" s="10">
        <v>2620</v>
      </c>
      <c r="J55" s="10">
        <v>2240</v>
      </c>
      <c r="K55" s="10">
        <v>18700</v>
      </c>
      <c r="L55" s="10">
        <v>23200</v>
      </c>
      <c r="M55" s="10">
        <v>36830</v>
      </c>
      <c r="N55" s="10"/>
      <c r="O55" s="11">
        <f t="shared" si="0"/>
        <v>187000</v>
      </c>
      <c r="P55" s="10">
        <v>21130</v>
      </c>
      <c r="Q55" s="10">
        <v>19630</v>
      </c>
      <c r="R55" s="10">
        <v>21510</v>
      </c>
      <c r="S55" s="10">
        <v>19260</v>
      </c>
      <c r="T55" s="10"/>
      <c r="U55" s="10">
        <v>4860</v>
      </c>
      <c r="V55" s="10">
        <v>2620</v>
      </c>
      <c r="W55" s="10">
        <v>2240</v>
      </c>
      <c r="X55" s="10">
        <v>18700</v>
      </c>
      <c r="Y55" s="10">
        <v>23200</v>
      </c>
      <c r="Z55" s="10">
        <v>53850</v>
      </c>
      <c r="AA55" s="10"/>
      <c r="AB55" s="11">
        <f t="shared" si="1"/>
        <v>187000</v>
      </c>
      <c r="AC55" s="12"/>
      <c r="AE55">
        <v>17020</v>
      </c>
      <c r="AF55">
        <v>36830</v>
      </c>
      <c r="AG55">
        <f t="shared" si="5"/>
        <v>53850</v>
      </c>
    </row>
    <row r="56" spans="1:33" x14ac:dyDescent="0.3">
      <c r="A56" s="1">
        <v>3567</v>
      </c>
      <c r="B56" s="1" t="s">
        <v>72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1">
        <f t="shared" si="0"/>
        <v>0</v>
      </c>
      <c r="P56" s="10">
        <v>5198</v>
      </c>
      <c r="Q56" s="10">
        <v>4830</v>
      </c>
      <c r="R56" s="10">
        <v>5290</v>
      </c>
      <c r="S56" s="10">
        <v>4738</v>
      </c>
      <c r="T56" s="10"/>
      <c r="U56" s="10">
        <v>1196</v>
      </c>
      <c r="V56" s="10">
        <v>644</v>
      </c>
      <c r="W56" s="10">
        <v>552</v>
      </c>
      <c r="X56" s="10">
        <v>4600</v>
      </c>
      <c r="Y56" s="10">
        <v>5704</v>
      </c>
      <c r="Z56" s="10">
        <v>13248</v>
      </c>
      <c r="AA56" s="10"/>
      <c r="AB56" s="11">
        <f t="shared" si="1"/>
        <v>46000</v>
      </c>
      <c r="AC56" s="12"/>
      <c r="AE56">
        <v>4186</v>
      </c>
      <c r="AF56">
        <v>9062</v>
      </c>
      <c r="AG56">
        <f t="shared" si="5"/>
        <v>13248</v>
      </c>
    </row>
    <row r="57" spans="1:33" x14ac:dyDescent="0.3">
      <c r="A57" s="1">
        <v>3568</v>
      </c>
      <c r="B57" s="1" t="s">
        <v>73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1">
        <f t="shared" si="0"/>
        <v>0</v>
      </c>
      <c r="P57" s="10">
        <v>0</v>
      </c>
      <c r="Q57" s="10">
        <v>0</v>
      </c>
      <c r="R57" s="10">
        <v>0</v>
      </c>
      <c r="S57" s="10">
        <v>0</v>
      </c>
      <c r="T57" s="10"/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/>
      <c r="AB57" s="11">
        <f t="shared" si="1"/>
        <v>0</v>
      </c>
      <c r="AC57" s="12"/>
      <c r="AE57">
        <v>0</v>
      </c>
      <c r="AF57">
        <v>0</v>
      </c>
      <c r="AG57">
        <f t="shared" si="5"/>
        <v>0</v>
      </c>
    </row>
    <row r="58" spans="1:33" x14ac:dyDescent="0.3">
      <c r="A58" s="1">
        <v>3569</v>
      </c>
      <c r="B58" s="1" t="s">
        <v>74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1">
        <f t="shared" si="0"/>
        <v>0</v>
      </c>
      <c r="P58" s="10">
        <v>1017</v>
      </c>
      <c r="Q58" s="10">
        <v>945</v>
      </c>
      <c r="R58" s="10">
        <v>1035</v>
      </c>
      <c r="S58" s="10">
        <v>927</v>
      </c>
      <c r="T58" s="10"/>
      <c r="U58" s="10">
        <v>234</v>
      </c>
      <c r="V58" s="10">
        <v>126</v>
      </c>
      <c r="W58" s="10">
        <v>108</v>
      </c>
      <c r="X58" s="10">
        <v>900</v>
      </c>
      <c r="Y58" s="10">
        <v>1116</v>
      </c>
      <c r="Z58" s="10">
        <v>2592</v>
      </c>
      <c r="AA58" s="10"/>
      <c r="AB58" s="11">
        <f t="shared" si="1"/>
        <v>9000</v>
      </c>
      <c r="AC58" s="12"/>
      <c r="AE58">
        <v>819</v>
      </c>
      <c r="AF58">
        <v>1773</v>
      </c>
      <c r="AG58">
        <f t="shared" si="5"/>
        <v>2592</v>
      </c>
    </row>
    <row r="59" spans="1:33" x14ac:dyDescent="0.3">
      <c r="A59" s="1">
        <v>3570</v>
      </c>
      <c r="B59" s="1" t="s">
        <v>75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1">
        <f t="shared" si="0"/>
        <v>0</v>
      </c>
      <c r="P59" s="10">
        <v>0</v>
      </c>
      <c r="Q59" s="10">
        <v>0</v>
      </c>
      <c r="R59" s="10">
        <v>0</v>
      </c>
      <c r="S59" s="10">
        <v>0</v>
      </c>
      <c r="T59" s="10"/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/>
      <c r="AB59" s="11">
        <f t="shared" si="1"/>
        <v>0</v>
      </c>
      <c r="AC59" s="12"/>
      <c r="AE59">
        <v>0</v>
      </c>
      <c r="AF59">
        <v>0</v>
      </c>
      <c r="AG59">
        <f t="shared" si="5"/>
        <v>0</v>
      </c>
    </row>
    <row r="60" spans="1:33" x14ac:dyDescent="0.3">
      <c r="A60" s="1">
        <v>3571</v>
      </c>
      <c r="B60" s="1" t="s">
        <v>76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1">
        <f t="shared" si="0"/>
        <v>0</v>
      </c>
      <c r="P60" s="10">
        <v>0</v>
      </c>
      <c r="Q60" s="10">
        <v>0</v>
      </c>
      <c r="R60" s="10">
        <v>0</v>
      </c>
      <c r="S60" s="10">
        <v>0</v>
      </c>
      <c r="T60" s="10"/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/>
      <c r="AB60" s="11">
        <f t="shared" si="1"/>
        <v>0</v>
      </c>
      <c r="AC60" s="12"/>
      <c r="AE60">
        <v>0</v>
      </c>
      <c r="AF60">
        <v>0</v>
      </c>
      <c r="AG60">
        <f t="shared" si="5"/>
        <v>0</v>
      </c>
    </row>
    <row r="61" spans="1:33" x14ac:dyDescent="0.3">
      <c r="A61" s="1">
        <v>3572</v>
      </c>
      <c r="B61" s="1" t="s">
        <v>77</v>
      </c>
      <c r="C61" s="10">
        <v>4965</v>
      </c>
      <c r="D61" s="10">
        <v>4965</v>
      </c>
      <c r="E61" s="10">
        <v>4965</v>
      </c>
      <c r="F61" s="10">
        <v>3724</v>
      </c>
      <c r="G61" s="10">
        <v>2482</v>
      </c>
      <c r="H61" s="10">
        <v>0</v>
      </c>
      <c r="I61" s="10">
        <v>0</v>
      </c>
      <c r="J61" s="10">
        <v>0</v>
      </c>
      <c r="K61" s="10">
        <v>1241</v>
      </c>
      <c r="L61" s="10">
        <v>3724</v>
      </c>
      <c r="M61" s="10">
        <v>4965</v>
      </c>
      <c r="N61" s="10">
        <v>4965</v>
      </c>
      <c r="O61" s="11">
        <f t="shared" si="0"/>
        <v>35996</v>
      </c>
      <c r="P61" s="10">
        <v>4965</v>
      </c>
      <c r="Q61" s="10">
        <v>4965</v>
      </c>
      <c r="R61" s="10">
        <v>4965</v>
      </c>
      <c r="S61" s="10">
        <v>3724</v>
      </c>
      <c r="T61" s="10"/>
      <c r="U61" s="10">
        <v>0</v>
      </c>
      <c r="V61" s="10">
        <v>0</v>
      </c>
      <c r="W61" s="10">
        <v>0</v>
      </c>
      <c r="X61" s="10">
        <v>1241</v>
      </c>
      <c r="Y61" s="10">
        <v>3724</v>
      </c>
      <c r="Z61" s="10">
        <v>12412</v>
      </c>
      <c r="AA61" s="10"/>
      <c r="AB61" s="11">
        <f t="shared" si="1"/>
        <v>35996</v>
      </c>
      <c r="AC61" s="12"/>
      <c r="AE61">
        <v>2482</v>
      </c>
      <c r="AF61">
        <v>9930</v>
      </c>
      <c r="AG61">
        <f t="shared" si="5"/>
        <v>12412</v>
      </c>
    </row>
    <row r="62" spans="1:33" x14ac:dyDescent="0.3">
      <c r="A62" s="1">
        <v>3573</v>
      </c>
      <c r="B62" s="1" t="s">
        <v>78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1">
        <f t="shared" si="0"/>
        <v>0</v>
      </c>
      <c r="P62" s="10">
        <v>0</v>
      </c>
      <c r="Q62" s="10">
        <v>0</v>
      </c>
      <c r="R62" s="10">
        <v>0</v>
      </c>
      <c r="S62" s="10">
        <v>0</v>
      </c>
      <c r="T62" s="10"/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/>
      <c r="AB62" s="11">
        <f t="shared" si="1"/>
        <v>0</v>
      </c>
      <c r="AC62" s="12"/>
      <c r="AE62">
        <v>0</v>
      </c>
      <c r="AF62">
        <v>0</v>
      </c>
      <c r="AG62">
        <f t="shared" si="5"/>
        <v>0</v>
      </c>
    </row>
    <row r="63" spans="1:33" x14ac:dyDescent="0.3">
      <c r="A63" s="1">
        <v>3574</v>
      </c>
      <c r="B63" s="1" t="s">
        <v>79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1">
        <f t="shared" si="0"/>
        <v>0</v>
      </c>
      <c r="P63" s="10">
        <v>12204</v>
      </c>
      <c r="Q63" s="10">
        <v>11340</v>
      </c>
      <c r="R63" s="10">
        <v>12420</v>
      </c>
      <c r="S63" s="10">
        <v>11124</v>
      </c>
      <c r="T63" s="10"/>
      <c r="U63" s="10">
        <v>2808</v>
      </c>
      <c r="V63" s="10">
        <v>1512</v>
      </c>
      <c r="W63" s="10">
        <v>1296</v>
      </c>
      <c r="X63" s="10">
        <v>10800</v>
      </c>
      <c r="Y63" s="10">
        <v>13392</v>
      </c>
      <c r="Z63" s="10">
        <v>31104</v>
      </c>
      <c r="AA63" s="10"/>
      <c r="AB63" s="11">
        <f t="shared" si="1"/>
        <v>108000</v>
      </c>
      <c r="AC63" s="12"/>
      <c r="AE63">
        <v>9828</v>
      </c>
      <c r="AF63">
        <v>21276</v>
      </c>
      <c r="AG63">
        <f t="shared" si="5"/>
        <v>31104</v>
      </c>
    </row>
    <row r="64" spans="1:33" x14ac:dyDescent="0.3">
      <c r="A64" s="1">
        <v>3575</v>
      </c>
      <c r="B64" s="1" t="s">
        <v>80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1">
        <f t="shared" si="0"/>
        <v>0</v>
      </c>
      <c r="P64" s="10">
        <v>0</v>
      </c>
      <c r="Q64" s="10">
        <v>0</v>
      </c>
      <c r="R64" s="10">
        <v>0</v>
      </c>
      <c r="S64" s="10">
        <v>0</v>
      </c>
      <c r="T64" s="10"/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/>
      <c r="AB64" s="11">
        <f t="shared" si="1"/>
        <v>0</v>
      </c>
      <c r="AC64" s="12"/>
      <c r="AE64">
        <v>0</v>
      </c>
      <c r="AF64">
        <v>0</v>
      </c>
      <c r="AG64">
        <f t="shared" si="5"/>
        <v>0</v>
      </c>
    </row>
    <row r="65" spans="1:71" x14ac:dyDescent="0.3">
      <c r="A65" s="1">
        <v>3576</v>
      </c>
      <c r="B65" s="1" t="s">
        <v>81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1">
        <f t="shared" si="0"/>
        <v>0</v>
      </c>
      <c r="P65" s="10">
        <v>2486</v>
      </c>
      <c r="Q65" s="10">
        <v>2310</v>
      </c>
      <c r="R65" s="10">
        <v>2530</v>
      </c>
      <c r="S65" s="10">
        <v>2266</v>
      </c>
      <c r="T65" s="10"/>
      <c r="U65" s="10">
        <v>572</v>
      </c>
      <c r="V65" s="10">
        <v>308</v>
      </c>
      <c r="W65" s="10">
        <v>264</v>
      </c>
      <c r="X65" s="10">
        <v>2200</v>
      </c>
      <c r="Y65" s="10">
        <v>2728</v>
      </c>
      <c r="Z65" s="10">
        <v>6336</v>
      </c>
      <c r="AA65" s="10"/>
      <c r="AB65" s="11">
        <f t="shared" si="1"/>
        <v>22000</v>
      </c>
      <c r="AC65" s="12"/>
      <c r="AE65">
        <v>2002</v>
      </c>
      <c r="AF65">
        <v>4334</v>
      </c>
      <c r="AG65">
        <f t="shared" si="5"/>
        <v>6336</v>
      </c>
    </row>
    <row r="66" spans="1:71" x14ac:dyDescent="0.3">
      <c r="A66" s="1">
        <v>3577</v>
      </c>
      <c r="B66" s="1" t="s">
        <v>82</v>
      </c>
      <c r="C66" s="10">
        <v>5466.8</v>
      </c>
      <c r="D66" s="10">
        <v>5466.8</v>
      </c>
      <c r="E66" s="10">
        <v>5466.8</v>
      </c>
      <c r="F66" s="10">
        <v>5466.8</v>
      </c>
      <c r="G66" s="10">
        <v>5466.8</v>
      </c>
      <c r="H66" s="10">
        <v>0</v>
      </c>
      <c r="I66" s="10">
        <v>0</v>
      </c>
      <c r="J66" s="10">
        <v>4000</v>
      </c>
      <c r="K66" s="10">
        <v>4000</v>
      </c>
      <c r="L66" s="10">
        <v>2000</v>
      </c>
      <c r="M66" s="10">
        <v>2000</v>
      </c>
      <c r="N66" s="10">
        <v>3466.8</v>
      </c>
      <c r="O66" s="11">
        <f t="shared" si="0"/>
        <v>42800.800000000003</v>
      </c>
      <c r="P66" s="10">
        <v>5467</v>
      </c>
      <c r="Q66" s="10">
        <v>5467</v>
      </c>
      <c r="R66" s="10">
        <v>5467</v>
      </c>
      <c r="S66" s="10">
        <v>5467</v>
      </c>
      <c r="T66" s="10"/>
      <c r="U66" s="10">
        <v>0</v>
      </c>
      <c r="V66" s="10">
        <v>0</v>
      </c>
      <c r="W66" s="10">
        <v>4000</v>
      </c>
      <c r="X66" s="10">
        <v>4000</v>
      </c>
      <c r="Y66" s="10">
        <v>2000</v>
      </c>
      <c r="Z66" s="10">
        <v>10934</v>
      </c>
      <c r="AA66" s="10"/>
      <c r="AB66" s="11">
        <f t="shared" si="1"/>
        <v>42802</v>
      </c>
      <c r="AC66" s="12">
        <f>SUM(AB39:AB66)</f>
        <v>1558908</v>
      </c>
      <c r="AE66">
        <v>5467</v>
      </c>
      <c r="AF66">
        <v>5467</v>
      </c>
      <c r="AG66">
        <f t="shared" si="5"/>
        <v>10934</v>
      </c>
    </row>
    <row r="67" spans="1:71" x14ac:dyDescent="0.3">
      <c r="A67" s="1"/>
      <c r="B67" s="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1"/>
      <c r="P67" s="20">
        <f>SUM(P39:P66)</f>
        <v>174326</v>
      </c>
      <c r="Q67" s="20">
        <f t="shared" ref="Q67:AA67" si="6">SUM(Q39:Q66)</f>
        <v>170947</v>
      </c>
      <c r="R67" s="20">
        <f t="shared" si="6"/>
        <v>175175</v>
      </c>
      <c r="S67" s="20">
        <f t="shared" si="6"/>
        <v>168867</v>
      </c>
      <c r="T67" s="20">
        <f t="shared" si="6"/>
        <v>0</v>
      </c>
      <c r="U67" s="20">
        <f t="shared" si="6"/>
        <v>18026</v>
      </c>
      <c r="V67" s="20">
        <f t="shared" si="6"/>
        <v>5907</v>
      </c>
      <c r="W67" s="20">
        <f t="shared" si="6"/>
        <v>9058</v>
      </c>
      <c r="X67" s="20">
        <f t="shared" si="6"/>
        <v>161441</v>
      </c>
      <c r="Y67" s="20">
        <f t="shared" si="6"/>
        <v>176731</v>
      </c>
      <c r="Z67" s="20">
        <f t="shared" si="6"/>
        <v>498430</v>
      </c>
      <c r="AA67" s="20">
        <f t="shared" si="6"/>
        <v>0</v>
      </c>
      <c r="AB67" s="11"/>
      <c r="AC67" s="12"/>
      <c r="BH67" s="16">
        <f>SUM(BH39:BH66)</f>
        <v>509144</v>
      </c>
      <c r="BI67" s="16">
        <f t="shared" ref="BI67:BS67" si="7">SUM(BI39:BI66)</f>
        <v>0</v>
      </c>
      <c r="BJ67" s="16">
        <f t="shared" si="7"/>
        <v>0</v>
      </c>
      <c r="BK67" s="16">
        <f t="shared" si="7"/>
        <v>0</v>
      </c>
      <c r="BL67" s="16">
        <f t="shared" si="7"/>
        <v>0</v>
      </c>
      <c r="BM67" s="16">
        <f t="shared" si="7"/>
        <v>0</v>
      </c>
      <c r="BN67" s="16">
        <f t="shared" si="7"/>
        <v>0</v>
      </c>
      <c r="BO67" s="16">
        <f t="shared" si="7"/>
        <v>0</v>
      </c>
      <c r="BP67" s="16">
        <f t="shared" si="7"/>
        <v>0</v>
      </c>
      <c r="BQ67" s="16">
        <f t="shared" si="7"/>
        <v>0</v>
      </c>
      <c r="BR67" s="16">
        <f t="shared" si="7"/>
        <v>0</v>
      </c>
      <c r="BS67" s="16">
        <f t="shared" si="7"/>
        <v>0</v>
      </c>
    </row>
    <row r="68" spans="1:71" x14ac:dyDescent="0.3">
      <c r="A68" s="1">
        <v>35100</v>
      </c>
      <c r="B68" s="1" t="s">
        <v>83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1">
        <f t="shared" si="0"/>
        <v>0</v>
      </c>
      <c r="P68" s="10">
        <v>3902</v>
      </c>
      <c r="Q68" s="10">
        <v>3625</v>
      </c>
      <c r="R68" s="10">
        <v>3970</v>
      </c>
      <c r="S68" s="10">
        <v>3556</v>
      </c>
      <c r="T68" s="10">
        <v>3142</v>
      </c>
      <c r="U68" s="10">
        <v>898</v>
      </c>
      <c r="V68" s="10">
        <v>483</v>
      </c>
      <c r="W68" s="10">
        <v>414</v>
      </c>
      <c r="X68" s="10">
        <v>3453</v>
      </c>
      <c r="Y68" s="10">
        <v>4281</v>
      </c>
      <c r="Z68" s="10">
        <v>6801</v>
      </c>
      <c r="AA68" s="10"/>
      <c r="AB68" s="11">
        <f t="shared" si="1"/>
        <v>34525</v>
      </c>
      <c r="AC68" s="12"/>
    </row>
    <row r="69" spans="1:71" x14ac:dyDescent="0.3">
      <c r="A69" s="1">
        <v>35101</v>
      </c>
      <c r="B69" s="1" t="s">
        <v>84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1">
        <f t="shared" si="0"/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/>
      <c r="AB69" s="11">
        <f t="shared" si="1"/>
        <v>0</v>
      </c>
      <c r="AC69" s="12"/>
    </row>
    <row r="70" spans="1:71" x14ac:dyDescent="0.3">
      <c r="A70" s="1">
        <v>35102</v>
      </c>
      <c r="B70" s="1" t="s">
        <v>85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1">
        <f t="shared" ref="O70" si="8">SUM(C70:N70)</f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/>
      <c r="AB70" s="11">
        <f t="shared" ref="AB70" si="9">SUM(P70:AA70)</f>
        <v>0</v>
      </c>
      <c r="AC70" s="12">
        <f>SUM(AB68:AB70)</f>
        <v>34525</v>
      </c>
    </row>
    <row r="71" spans="1:71" x14ac:dyDescent="0.3">
      <c r="P71" s="21">
        <f>SUM(P68:P70)</f>
        <v>3902</v>
      </c>
      <c r="Q71" s="21">
        <f t="shared" ref="Q71:AA71" si="10">SUM(Q68:Q70)</f>
        <v>3625</v>
      </c>
      <c r="R71" s="21">
        <f t="shared" si="10"/>
        <v>3970</v>
      </c>
      <c r="S71" s="21">
        <f t="shared" si="10"/>
        <v>3556</v>
      </c>
      <c r="T71" s="21">
        <f t="shared" si="10"/>
        <v>3142</v>
      </c>
      <c r="U71" s="21">
        <f t="shared" si="10"/>
        <v>898</v>
      </c>
      <c r="V71" s="21">
        <f t="shared" si="10"/>
        <v>483</v>
      </c>
      <c r="W71" s="21">
        <f t="shared" si="10"/>
        <v>414</v>
      </c>
      <c r="X71" s="21">
        <f t="shared" si="10"/>
        <v>3453</v>
      </c>
      <c r="Y71" s="21">
        <f t="shared" si="10"/>
        <v>4281</v>
      </c>
      <c r="Z71" s="21">
        <f t="shared" si="10"/>
        <v>6801</v>
      </c>
      <c r="AA71" s="21">
        <f t="shared" si="10"/>
        <v>0</v>
      </c>
      <c r="BH71" s="16">
        <f>SUM(BH68:BH70)</f>
        <v>0</v>
      </c>
      <c r="BI71" s="16">
        <f t="shared" ref="BI71:BS71" si="11">SUM(BI68:BI70)</f>
        <v>0</v>
      </c>
      <c r="BJ71" s="16">
        <f t="shared" si="11"/>
        <v>0</v>
      </c>
      <c r="BK71" s="16">
        <f t="shared" si="11"/>
        <v>0</v>
      </c>
      <c r="BL71" s="16">
        <f t="shared" si="11"/>
        <v>0</v>
      </c>
      <c r="BM71" s="16">
        <f t="shared" si="11"/>
        <v>0</v>
      </c>
      <c r="BN71" s="16">
        <f t="shared" si="11"/>
        <v>0</v>
      </c>
      <c r="BO71" s="16">
        <f t="shared" si="11"/>
        <v>0</v>
      </c>
      <c r="BP71" s="16">
        <f t="shared" si="11"/>
        <v>0</v>
      </c>
      <c r="BQ71" s="16">
        <f t="shared" si="11"/>
        <v>0</v>
      </c>
      <c r="BR71" s="16">
        <f t="shared" si="11"/>
        <v>0</v>
      </c>
      <c r="BS71" s="16">
        <f t="shared" si="11"/>
        <v>0</v>
      </c>
    </row>
    <row r="72" spans="1:71" x14ac:dyDescent="0.3">
      <c r="B72" t="s">
        <v>97</v>
      </c>
      <c r="P72">
        <v>2800</v>
      </c>
      <c r="Q72">
        <v>2800</v>
      </c>
      <c r="R72">
        <v>2800</v>
      </c>
      <c r="S72">
        <v>2800</v>
      </c>
      <c r="T72">
        <v>2800</v>
      </c>
      <c r="U72">
        <v>2800</v>
      </c>
      <c r="V72">
        <v>2800</v>
      </c>
      <c r="W72">
        <v>2800</v>
      </c>
      <c r="X72">
        <v>2800</v>
      </c>
      <c r="Y72">
        <v>2800</v>
      </c>
      <c r="Z72">
        <v>2800</v>
      </c>
      <c r="AA72">
        <v>2800</v>
      </c>
    </row>
  </sheetData>
  <mergeCells count="2">
    <mergeCell ref="C1:O1"/>
    <mergeCell ref="P1:A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workbookViewId="0">
      <selection activeCell="A24" sqref="A24"/>
    </sheetView>
  </sheetViews>
  <sheetFormatPr defaultRowHeight="14.4" x14ac:dyDescent="0.3"/>
  <cols>
    <col min="1" max="1" width="14.88671875" bestFit="1" customWidth="1"/>
    <col min="2" max="2" width="12.88671875" bestFit="1" customWidth="1"/>
    <col min="3" max="5" width="12.33203125" bestFit="1" customWidth="1"/>
    <col min="6" max="6" width="12.88671875" bestFit="1" customWidth="1"/>
    <col min="7" max="7" width="11.33203125" bestFit="1" customWidth="1"/>
    <col min="8" max="8" width="9.88671875" bestFit="1" customWidth="1"/>
    <col min="9" max="9" width="11.33203125" bestFit="1" customWidth="1"/>
    <col min="10" max="12" width="12.33203125" bestFit="1" customWidth="1"/>
    <col min="13" max="13" width="11.33203125" bestFit="1" customWidth="1"/>
    <col min="14" max="14" width="13.44140625" bestFit="1" customWidth="1"/>
    <col min="15" max="15" width="10" bestFit="1" customWidth="1"/>
    <col min="16" max="16" width="12.88671875" bestFit="1" customWidth="1"/>
    <col min="17" max="17" width="12" bestFit="1" customWidth="1"/>
  </cols>
  <sheetData>
    <row r="1" spans="1:17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7" x14ac:dyDescent="0.3">
      <c r="A2" s="22"/>
      <c r="B2" s="22">
        <v>1</v>
      </c>
      <c r="C2" s="22">
        <v>2</v>
      </c>
      <c r="D2" s="22">
        <v>3</v>
      </c>
      <c r="E2" s="22">
        <v>4</v>
      </c>
      <c r="F2" s="22">
        <v>5</v>
      </c>
      <c r="G2" s="22">
        <v>6</v>
      </c>
      <c r="H2" s="22">
        <v>7</v>
      </c>
      <c r="I2" s="22">
        <v>8</v>
      </c>
      <c r="J2" s="22">
        <v>9</v>
      </c>
      <c r="K2" s="22">
        <v>10</v>
      </c>
      <c r="L2" s="22">
        <v>11</v>
      </c>
      <c r="M2" s="22">
        <v>12</v>
      </c>
      <c r="N2" s="22" t="s">
        <v>87</v>
      </c>
      <c r="O2" s="22" t="s">
        <v>13</v>
      </c>
      <c r="P2" s="22" t="s">
        <v>92</v>
      </c>
    </row>
    <row r="3" spans="1:17" x14ac:dyDescent="0.3">
      <c r="A3" s="22" t="s">
        <v>95</v>
      </c>
      <c r="B3" s="23">
        <f>Тепло!BH38+СуммаГаз!AC38+Вода!AC38+Свет!BF38+Канализ!P38</f>
        <v>55080555</v>
      </c>
      <c r="C3" s="23">
        <f>Тепло!BI38+СуммаГаз!AD38+Вода!AD38+Свет!BG38+Канализ!Q38</f>
        <v>48985631</v>
      </c>
      <c r="D3" s="23">
        <f>Тепло!BJ38+СуммаГаз!AE38+Вода!AE38+Свет!BH38+Канализ!R38</f>
        <v>46414556</v>
      </c>
      <c r="E3" s="23">
        <f>Тепло!BK38+СуммаГаз!AF38+Вода!AF38+Свет!BI38+Канализ!S38</f>
        <v>19294919</v>
      </c>
      <c r="F3" s="23">
        <f>Тепло!BL38+СуммаГаз!AG38+Вода!AG38+Свет!BJ38+Канализ!T38</f>
        <v>0</v>
      </c>
      <c r="G3" s="23">
        <f>Тепло!BM38+СуммаГаз!AH38+Вода!AH38+Свет!BK38+Канализ!U38</f>
        <v>1047143</v>
      </c>
      <c r="H3" s="23">
        <f>Тепло!BN38+СуммаГаз!AI38+Вода!AI38+Свет!BL38+Канализ!V38</f>
        <v>797507</v>
      </c>
      <c r="I3" s="23">
        <f>Тепло!BO38+СуммаГаз!AJ38+Вода!AJ38+Свет!BM38+Канализ!W38</f>
        <v>2053511</v>
      </c>
      <c r="J3" s="23">
        <f>Тепло!BP38+СуммаГаз!AK38+Вода!AK38+Свет!BN38+Канализ!X38</f>
        <v>10796893</v>
      </c>
      <c r="K3" s="23">
        <f>Тепло!BQ38+СуммаГаз!AL38+Вода!AL38+Свет!BO38+Канализ!Y38</f>
        <v>11260790</v>
      </c>
      <c r="L3" s="23">
        <f>Тепло!BR38+СуммаГаз!AM38+Вода!AM38+Свет!BP38+Канализ!Z38</f>
        <v>30162647</v>
      </c>
      <c r="M3" s="23">
        <f>Тепло!BS38+СуммаГаз!AN38+Вода!AN38+Свет!BQ38+Канализ!AA38</f>
        <v>33013</v>
      </c>
      <c r="N3" s="23">
        <f>SUM(B3:M3)</f>
        <v>225927165</v>
      </c>
      <c r="O3" s="22">
        <v>225927165</v>
      </c>
      <c r="P3" s="24">
        <f>O3-N3</f>
        <v>0</v>
      </c>
      <c r="Q3" s="14">
        <f>P3-K5</f>
        <v>0</v>
      </c>
    </row>
    <row r="4" spans="1:17" x14ac:dyDescent="0.3">
      <c r="A4" s="22" t="s">
        <v>13</v>
      </c>
      <c r="B4" s="23">
        <v>55080555</v>
      </c>
      <c r="C4" s="23">
        <v>48985631</v>
      </c>
      <c r="D4" s="23">
        <v>46414556</v>
      </c>
      <c r="E4" s="23">
        <v>19294919</v>
      </c>
      <c r="F4" s="23"/>
      <c r="G4" s="23">
        <v>1047143</v>
      </c>
      <c r="H4" s="23">
        <v>797507</v>
      </c>
      <c r="I4" s="23">
        <v>2053511</v>
      </c>
      <c r="J4" s="23">
        <v>10796893</v>
      </c>
      <c r="K4" s="23">
        <v>11260790</v>
      </c>
      <c r="L4" s="23">
        <v>30162647</v>
      </c>
      <c r="M4" s="23">
        <v>33013</v>
      </c>
      <c r="N4" s="23">
        <f t="shared" ref="N4:N17" si="0">SUM(B4:M4)</f>
        <v>225927165</v>
      </c>
      <c r="O4" s="22"/>
      <c r="P4" s="24"/>
    </row>
    <row r="5" spans="1:17" x14ac:dyDescent="0.3">
      <c r="A5" s="25" t="s">
        <v>92</v>
      </c>
      <c r="B5" s="24">
        <f>B4-B3</f>
        <v>0</v>
      </c>
      <c r="C5" s="24">
        <f t="shared" ref="C5:M5" si="1">C4-C3</f>
        <v>0</v>
      </c>
      <c r="D5" s="24">
        <f t="shared" si="1"/>
        <v>0</v>
      </c>
      <c r="E5" s="24">
        <f t="shared" si="1"/>
        <v>0</v>
      </c>
      <c r="F5" s="24">
        <f t="shared" si="1"/>
        <v>0</v>
      </c>
      <c r="G5" s="24">
        <f t="shared" si="1"/>
        <v>0</v>
      </c>
      <c r="H5" s="24">
        <f>H4-H3</f>
        <v>0</v>
      </c>
      <c r="I5" s="24">
        <f t="shared" si="1"/>
        <v>0</v>
      </c>
      <c r="J5" s="24">
        <f t="shared" si="1"/>
        <v>0</v>
      </c>
      <c r="K5" s="24">
        <f t="shared" si="1"/>
        <v>0</v>
      </c>
      <c r="L5" s="24">
        <f t="shared" si="1"/>
        <v>0</v>
      </c>
      <c r="M5" s="24">
        <f t="shared" si="1"/>
        <v>0</v>
      </c>
      <c r="N5" s="23">
        <f t="shared" si="0"/>
        <v>0</v>
      </c>
      <c r="O5" s="22"/>
      <c r="P5" s="24"/>
    </row>
    <row r="6" spans="1:17" x14ac:dyDescent="0.3">
      <c r="A6" s="22" t="s">
        <v>94</v>
      </c>
      <c r="B6" s="23">
        <f>Тепло!BH38-Тепло!BH23+СуммаГаз!AC38+Вода!AC38-Вода!AC23+Свет!BF38-Свет!BF23+Канализ!P38</f>
        <v>50481696</v>
      </c>
      <c r="C6" s="23">
        <f>Тепло!BI38-Тепло!BI23+СуммаГаз!AD38+Вода!AD38-Вода!AD23+Свет!BG38-Свет!BG23+Канализ!Q38</f>
        <v>46449971</v>
      </c>
      <c r="D6" s="23">
        <f>Тепло!BJ38-Тепло!BJ23+СуммаГаз!AE38+Вода!AE38-Вода!AE23+Свет!BH38-Свет!BH23+Канализ!R38</f>
        <v>44673192</v>
      </c>
      <c r="E6" s="23">
        <f>Тепло!BK38-Тепло!BK23+СуммаГаз!AF38+Вода!AF38-Вода!AF23+Свет!BI38-Свет!BI23+Канализ!S38</f>
        <v>17982122</v>
      </c>
      <c r="F6" s="23">
        <f>Тепло!BL38-Тепло!BL23+СуммаГаз!AG38+Вода!AG38-Вода!AG23+Свет!BJ38-Свет!BJ23+Канализ!T38</f>
        <v>0</v>
      </c>
      <c r="G6" s="23">
        <f>Тепло!BM38-Тепло!BM23+СуммаГаз!AH38+Вода!AH38-Вода!AH23+Свет!BK38-Свет!BK23+Канализ!U38</f>
        <v>974458</v>
      </c>
      <c r="H6" s="23">
        <f>Тепло!BN38-Тепло!BN23+СуммаГаз!AI38+Вода!AI38-Вода!AI23+Свет!BL38-Свет!BL23+Канализ!V38</f>
        <v>731870</v>
      </c>
      <c r="I6" s="23">
        <f>Тепло!BO38-Тепло!BO23+СуммаГаз!AJ38+Вода!AJ38-Вода!AJ23+Свет!BM38-Свет!BM23+Канализ!W38</f>
        <v>2000300</v>
      </c>
      <c r="J6" s="23">
        <f>Тепло!BP38-Тепло!BP23+СуммаГаз!AK38+Вода!AK38-Вода!AK23+Свет!BN38-Свет!BN23+Канализ!X38</f>
        <v>10025670</v>
      </c>
      <c r="K6" s="23">
        <f>Тепло!BQ38-Тепло!BQ23+СуммаГаз!AL38+Вода!AL38-Вода!AL23+Свет!BO38-Свет!BO23+Канализ!Y38</f>
        <v>9609524</v>
      </c>
      <c r="L6" s="23">
        <f>Тепло!BR38-Тепло!BR23+СуммаГаз!AM38+Вода!AM38-Вода!AM23+Свет!BP38-Свет!BP23+Канализ!Z38</f>
        <v>28560994</v>
      </c>
      <c r="M6" s="23">
        <f>Тепло!BS38-Тепло!BS23+СуммаГаз!AN38+Вода!AN38-Вода!AN23+Свет!BQ38-Свет!BQ23+Канализ!AA38</f>
        <v>33013</v>
      </c>
      <c r="N6" s="23">
        <f t="shared" si="0"/>
        <v>211522810</v>
      </c>
      <c r="O6" s="22">
        <v>211522810</v>
      </c>
      <c r="P6" s="24">
        <f t="shared" ref="P6:P17" si="2">O6-N6</f>
        <v>0</v>
      </c>
    </row>
    <row r="7" spans="1:17" x14ac:dyDescent="0.3">
      <c r="A7" s="22" t="s">
        <v>93</v>
      </c>
      <c r="B7" s="23">
        <f>Тепло!BH23+Вода!AC23+Свет!BF23</f>
        <v>4598859</v>
      </c>
      <c r="C7" s="23">
        <f>Тепло!BI23+Вода!AD23+Свет!BG23</f>
        <v>2535660</v>
      </c>
      <c r="D7" s="23">
        <f>Тепло!BJ23+Вода!AE23+Свет!BH23</f>
        <v>1741364</v>
      </c>
      <c r="E7" s="23">
        <f>Тепло!BK23+Вода!AF23+Свет!BI23</f>
        <v>1312797</v>
      </c>
      <c r="F7" s="23">
        <f>Тепло!BL23+Вода!AG23+Свет!BJ23</f>
        <v>0</v>
      </c>
      <c r="G7" s="23">
        <f>Тепло!BM23+Вода!AH23+Свет!BK23</f>
        <v>72685</v>
      </c>
      <c r="H7" s="23">
        <f>Тепло!BN23+Вода!AI23+Свет!BL23</f>
        <v>65637</v>
      </c>
      <c r="I7" s="23">
        <f>Тепло!BO23+Вода!AJ23+Свет!BM23</f>
        <v>53211</v>
      </c>
      <c r="J7" s="23">
        <f>Тепло!BP23+Вода!AK23+Свет!BN23</f>
        <v>771223</v>
      </c>
      <c r="K7" s="23">
        <f>Тепло!BQ23+Вода!AL23+Свет!BO23</f>
        <v>1651266</v>
      </c>
      <c r="L7" s="23">
        <f>Тепло!BR23+Вода!AM23+Свет!BP23</f>
        <v>1601653</v>
      </c>
      <c r="M7" s="23">
        <f>Тепло!BS23+Вода!AN23+Свет!BQ23</f>
        <v>0</v>
      </c>
      <c r="N7" s="23">
        <f t="shared" si="0"/>
        <v>14404355</v>
      </c>
      <c r="O7" s="22">
        <v>14404355</v>
      </c>
      <c r="P7" s="24">
        <f t="shared" si="2"/>
        <v>0</v>
      </c>
    </row>
    <row r="8" spans="1:17" x14ac:dyDescent="0.3">
      <c r="A8" s="22" t="s">
        <v>91</v>
      </c>
      <c r="B8" s="23">
        <f>Тепло!BH67+СуммаГаз!AC67+Вода!AC67+Свет!BF67+Канализ!P67</f>
        <v>11344526</v>
      </c>
      <c r="C8" s="23">
        <f>Тепло!BI67+СуммаГаз!AD67+Вода!AD67+Свет!BG67+Канализ!Q67</f>
        <v>9582491</v>
      </c>
      <c r="D8" s="23">
        <f>Тепло!BJ67+СуммаГаз!AE67+Вода!AE67+Свет!BH67+Канализ!R67</f>
        <v>7685118</v>
      </c>
      <c r="E8" s="23">
        <f>Тепло!BK67+СуммаГаз!AF67+Вода!AF67+Свет!BI67+Канализ!S67</f>
        <v>4780234</v>
      </c>
      <c r="F8" s="23">
        <f>Тепло!BL67+СуммаГаз!AG67+Вода!AG67+Свет!BJ67+Канализ!T67</f>
        <v>0</v>
      </c>
      <c r="G8" s="23">
        <f>Тепло!BM67+СуммаГаз!AH67+Вода!AH67+Свет!BK67+Канализ!U67</f>
        <v>107470</v>
      </c>
      <c r="H8" s="23">
        <f>Тепло!BN67+СуммаГаз!AI67+Вода!AI67+Свет!BL67+Канализ!V67</f>
        <v>64611</v>
      </c>
      <c r="I8" s="23">
        <f>Тепло!BO67+СуммаГаз!AJ67+Вода!AJ67+Свет!BM67+Канализ!W67</f>
        <v>72750</v>
      </c>
      <c r="J8" s="23">
        <f>Тепло!BP67+СуммаГаз!AK67+Вода!AK67+Свет!BN67+Канализ!X67</f>
        <v>2503356</v>
      </c>
      <c r="K8" s="23">
        <f>Тепло!BQ67+СуммаГаз!AL67+Вода!AL67+Свет!BO67+Канализ!Y67</f>
        <v>5282460</v>
      </c>
      <c r="L8" s="23">
        <f>Тепло!BR67+СуммаГаз!AM67+Вода!AM67+Свет!BP67+Канализ!Z67</f>
        <v>10809616</v>
      </c>
      <c r="M8" s="23">
        <f>Тепло!BS67+СуммаГаз!AN67+Вода!AN67+Свет!BQ67+Канализ!AA67</f>
        <v>27971</v>
      </c>
      <c r="N8" s="23">
        <f t="shared" si="0"/>
        <v>52260603</v>
      </c>
      <c r="O8" s="22">
        <v>52260603</v>
      </c>
      <c r="P8" s="24">
        <f t="shared" si="2"/>
        <v>0</v>
      </c>
    </row>
    <row r="9" spans="1:17" x14ac:dyDescent="0.3">
      <c r="A9" s="22" t="s">
        <v>13</v>
      </c>
      <c r="B9" s="23">
        <v>11344526</v>
      </c>
      <c r="C9" s="23">
        <v>9582491</v>
      </c>
      <c r="D9" s="23">
        <v>7685118</v>
      </c>
      <c r="E9" s="23">
        <v>4780234</v>
      </c>
      <c r="F9" s="23"/>
      <c r="G9" s="23">
        <v>107470</v>
      </c>
      <c r="H9" s="23">
        <v>64611</v>
      </c>
      <c r="I9" s="23">
        <v>72750</v>
      </c>
      <c r="J9" s="23">
        <v>2503356</v>
      </c>
      <c r="K9" s="23">
        <v>5282460</v>
      </c>
      <c r="L9" s="23">
        <v>10809616</v>
      </c>
      <c r="M9" s="23">
        <v>27971</v>
      </c>
      <c r="N9" s="23">
        <f t="shared" si="0"/>
        <v>52260603</v>
      </c>
      <c r="O9" s="22"/>
      <c r="P9" s="24"/>
    </row>
    <row r="10" spans="1:17" x14ac:dyDescent="0.3">
      <c r="A10" s="26" t="s">
        <v>92</v>
      </c>
      <c r="B10" s="27">
        <f>B9-B8</f>
        <v>0</v>
      </c>
      <c r="C10" s="27">
        <f t="shared" ref="C10:L10" si="3">C9-C8</f>
        <v>0</v>
      </c>
      <c r="D10" s="27">
        <f t="shared" si="3"/>
        <v>0</v>
      </c>
      <c r="E10" s="27">
        <f t="shared" si="3"/>
        <v>0</v>
      </c>
      <c r="F10" s="27">
        <f t="shared" si="3"/>
        <v>0</v>
      </c>
      <c r="G10" s="27">
        <f t="shared" si="3"/>
        <v>0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7">
        <f>K9-K8</f>
        <v>0</v>
      </c>
      <c r="L10" s="27">
        <f t="shared" si="3"/>
        <v>0</v>
      </c>
      <c r="M10" s="27">
        <f>M9-M8</f>
        <v>0</v>
      </c>
      <c r="N10" s="23">
        <f t="shared" si="0"/>
        <v>0</v>
      </c>
      <c r="O10" s="22"/>
      <c r="P10" s="24"/>
    </row>
    <row r="11" spans="1:17" x14ac:dyDescent="0.3">
      <c r="A11" s="22" t="s">
        <v>94</v>
      </c>
      <c r="B11" s="23">
        <f>Тепло!BH67-Тепло!BH46+СуммаГаз!AC67+Вода!AC67-Вода!AC46+Свет!BF67-Свет!BF46+Канализ!P67-Канализ!P46</f>
        <v>10738895</v>
      </c>
      <c r="C11" s="23">
        <f>Тепло!BI67-Тепло!BI46+СуммаГаз!AD67+Вода!AD67-Вода!AD46+Свет!BG67-Свет!BG46+Канализ!Q67-Канализ!Q46</f>
        <v>8973636</v>
      </c>
      <c r="D11" s="23">
        <f>Тепло!BJ67-Тепло!BJ46+СуммаГаз!AE67+Вода!AE67-Вода!AE46+Свет!BH67-Свет!BH46+Канализ!R67-Канализ!R46</f>
        <v>7207549</v>
      </c>
      <c r="E11" s="23">
        <f>Тепло!BK67-Тепло!BK46+СуммаГаз!AF67+Вода!AF67-Вода!AF46+Свет!BI67-Свет!BI46+Канализ!S67-Канализ!S46</f>
        <v>4375811</v>
      </c>
      <c r="F11" s="23">
        <f>Тепло!BL67-Тепло!BL46+СуммаГаз!AG67+Вода!AG67-Вода!AG46+Свет!BJ67-Свет!BJ46+Канализ!T67-Канализ!T46</f>
        <v>0</v>
      </c>
      <c r="G11" s="23">
        <f>Тепло!BM67-Тепло!BM46+СуммаГаз!AH67+Вода!AH67-Вода!AH46+Свет!BK67-Свет!BK46+Канализ!U67-Канализ!U46</f>
        <v>92361</v>
      </c>
      <c r="H11" s="23">
        <f>Тепло!BN67-Тепло!BN46+СуммаГаз!AI67+Вода!AI67-Вода!AI46+Свет!BL67-Свет!BL46+Канализ!V67-Канализ!V46</f>
        <v>52179</v>
      </c>
      <c r="I11" s="23">
        <f>Тепло!BO67-Тепло!BO46+СуммаГаз!AJ67+Вода!AJ67-Вода!AJ46+Свет!BM67-Свет!BM46+Канализ!W67-Канализ!W46</f>
        <v>60318</v>
      </c>
      <c r="J11" s="23">
        <f>Тепло!BP67-Тепло!BP46+СуммаГаз!AK67+Вода!AK67-Вода!AK46+Свет!BN67-Свет!BN46+Канализ!X67-Канализ!X46</f>
        <v>2312350</v>
      </c>
      <c r="K11" s="23">
        <f>Тепло!BQ67-Тепло!BQ46+СуммаГаз!AL67+Вода!AL67-Вода!AL46+Свет!BO67-Свет!BO46+Канализ!Y67-Канализ!Y46</f>
        <v>4972149</v>
      </c>
      <c r="L11" s="23">
        <f>Тепло!BR67-Тепло!BR46+СуммаГаз!AM67+Вода!AM67-Вода!AM46+Свет!BP67-Свет!BP46+Канализ!Z67-Канализ!Z46</f>
        <v>10237860</v>
      </c>
      <c r="M11" s="23">
        <f>Тепло!BS67-Тепло!BS46+СуммаГаз!AN67+Вода!AN67-Вода!AN46+Свет!BQ67-Свет!BQ46+Канализ!AA67-Канализ!AA46</f>
        <v>27971</v>
      </c>
      <c r="N11" s="23">
        <f t="shared" si="0"/>
        <v>49051079</v>
      </c>
      <c r="O11" s="22">
        <v>49051079</v>
      </c>
      <c r="P11" s="24">
        <f t="shared" si="2"/>
        <v>0</v>
      </c>
    </row>
    <row r="12" spans="1:17" x14ac:dyDescent="0.3">
      <c r="A12" s="22" t="s">
        <v>93</v>
      </c>
      <c r="B12" s="23">
        <f>Тепло!BH46+Вода!AC46+Свет!BF46+Канализ!P46</f>
        <v>605631</v>
      </c>
      <c r="C12" s="23">
        <f>Тепло!BI46+Вода!AD46+Свет!BG46+Канализ!Q46</f>
        <v>608855</v>
      </c>
      <c r="D12" s="23">
        <f>Тепло!BJ46+Вода!AE46+Свет!BH46+Канализ!R46</f>
        <v>477569</v>
      </c>
      <c r="E12" s="23">
        <f>Тепло!BK46+Вода!AF46+Свет!BI46+Канализ!S46</f>
        <v>404423</v>
      </c>
      <c r="F12" s="23">
        <f>Тепло!BL46+Вода!AG46+Свет!BJ46+Канализ!T46</f>
        <v>0</v>
      </c>
      <c r="G12" s="23">
        <f>Тепло!BM46+Вода!AH46+Свет!BK46+Канализ!U46</f>
        <v>15109</v>
      </c>
      <c r="H12" s="23">
        <f>Тепло!BN46+Вода!AI46+Свет!BL46+Канализ!V46</f>
        <v>12432</v>
      </c>
      <c r="I12" s="23">
        <f>Тепло!BO46+Вода!AJ46+Свет!BM46+Канализ!W46</f>
        <v>12432</v>
      </c>
      <c r="J12" s="23">
        <f>Тепло!BP46+Вода!AK46+Свет!BN46+Канализ!X46</f>
        <v>191006</v>
      </c>
      <c r="K12" s="23">
        <f>Тепло!BQ46+Вода!AL46+Свет!BO46+Канализ!Y46</f>
        <v>310311</v>
      </c>
      <c r="L12" s="23">
        <f>Тепло!BR46+Вода!AM46+Свет!BP46+Канализ!Z46</f>
        <v>571756</v>
      </c>
      <c r="M12" s="23">
        <f>Тепло!BS46+Вода!AN46+Свет!BQ46+Канализ!AA46</f>
        <v>0</v>
      </c>
      <c r="N12" s="23">
        <f t="shared" si="0"/>
        <v>3209524</v>
      </c>
      <c r="O12" s="22">
        <v>3209524</v>
      </c>
      <c r="P12" s="24">
        <f>O12-N12</f>
        <v>0</v>
      </c>
    </row>
    <row r="13" spans="1:17" x14ac:dyDescent="0.3">
      <c r="A13" s="22" t="s">
        <v>96</v>
      </c>
      <c r="B13" s="23">
        <f>Тепло!BH71+СуммаГаз!AC71+Вода!AC71+Свет!BF71+Канализ!P71</f>
        <v>1294304</v>
      </c>
      <c r="C13" s="23">
        <f>Тепло!BI71+СуммаГаз!AD71+Вода!AD71+Свет!BG71+Канализ!Q71</f>
        <v>1104566</v>
      </c>
      <c r="D13" s="23">
        <f>Тепло!BJ71+СуммаГаз!AE71+Вода!AE71+Свет!BH71+Канализ!R71</f>
        <v>918863</v>
      </c>
      <c r="E13" s="23">
        <f>Тепло!BK71+СуммаГаз!AF71+Вода!AF71+Свет!BI71+Канализ!S71</f>
        <v>684634</v>
      </c>
      <c r="F13" s="23">
        <f>Тепло!BL71+СуммаГаз!AG71+Вода!AG71+Свет!BJ71+Канализ!T71</f>
        <v>380445</v>
      </c>
      <c r="G13" s="23">
        <f>Тепло!BM71+СуммаГаз!AH71+Вода!AH71+Свет!BK71+Канализ!U71</f>
        <v>29615</v>
      </c>
      <c r="H13" s="23">
        <f>Тепло!BN71+СуммаГаз!AI71+Вода!AI71+Свет!BL71+Канализ!V71</f>
        <v>4779</v>
      </c>
      <c r="I13" s="23">
        <f>Тепло!BO71+СуммаГаз!AJ71+Вода!AJ71+Свет!BM71+Канализ!W71</f>
        <v>4710</v>
      </c>
      <c r="J13" s="23">
        <f>Тепло!BP71+СуммаГаз!AK71+Вода!AK71+Свет!BN71+Канализ!X71</f>
        <v>430249</v>
      </c>
      <c r="K13" s="23">
        <f>Тепло!BQ71+СуммаГаз!AL71+Вода!AL71+Свет!BO71+Канализ!Y71</f>
        <v>730485</v>
      </c>
      <c r="L13" s="23">
        <f>Тепло!BR71+СуммаГаз!AM71+Вода!AM71+Свет!BP71+Канализ!Z71</f>
        <v>1461326</v>
      </c>
      <c r="M13" s="23">
        <f>Тепло!BS71+СуммаГаз!AN71+Вода!AN71+Свет!BQ71+Канализ!AA71</f>
        <v>1102159</v>
      </c>
      <c r="N13" s="23">
        <f t="shared" si="0"/>
        <v>8146135</v>
      </c>
      <c r="O13" s="22">
        <v>8146135</v>
      </c>
      <c r="P13" s="24">
        <f t="shared" si="2"/>
        <v>0</v>
      </c>
    </row>
    <row r="14" spans="1:17" x14ac:dyDescent="0.3">
      <c r="A14" s="22" t="s">
        <v>13</v>
      </c>
      <c r="B14" s="23">
        <v>1294304</v>
      </c>
      <c r="C14" s="23">
        <v>1104566</v>
      </c>
      <c r="D14" s="23">
        <v>918863</v>
      </c>
      <c r="E14" s="23">
        <v>684634</v>
      </c>
      <c r="F14" s="23">
        <v>380445</v>
      </c>
      <c r="G14" s="23">
        <v>29615</v>
      </c>
      <c r="H14" s="23">
        <v>4779</v>
      </c>
      <c r="I14" s="23">
        <v>4710</v>
      </c>
      <c r="J14" s="23">
        <v>430249</v>
      </c>
      <c r="K14" s="23">
        <v>730485</v>
      </c>
      <c r="L14" s="23">
        <v>1461326</v>
      </c>
      <c r="M14" s="23">
        <v>1102159</v>
      </c>
      <c r="N14" s="23">
        <f t="shared" si="0"/>
        <v>8146135</v>
      </c>
      <c r="O14" s="22"/>
      <c r="P14" s="24"/>
    </row>
    <row r="15" spans="1:17" x14ac:dyDescent="0.3">
      <c r="A15" s="26" t="s">
        <v>92</v>
      </c>
      <c r="B15" s="27">
        <f>B14-B13</f>
        <v>0</v>
      </c>
      <c r="C15" s="27">
        <f t="shared" ref="C15:M15" si="4">C14-C13</f>
        <v>0</v>
      </c>
      <c r="D15" s="27">
        <f t="shared" si="4"/>
        <v>0</v>
      </c>
      <c r="E15" s="27">
        <f t="shared" si="4"/>
        <v>0</v>
      </c>
      <c r="F15" s="27">
        <f t="shared" si="4"/>
        <v>0</v>
      </c>
      <c r="G15" s="27">
        <f t="shared" si="4"/>
        <v>0</v>
      </c>
      <c r="H15" s="27">
        <f t="shared" si="4"/>
        <v>0</v>
      </c>
      <c r="I15" s="27">
        <f t="shared" si="4"/>
        <v>0</v>
      </c>
      <c r="J15" s="27">
        <f t="shared" si="4"/>
        <v>0</v>
      </c>
      <c r="K15" s="27">
        <f t="shared" si="4"/>
        <v>0</v>
      </c>
      <c r="L15" s="27">
        <f t="shared" si="4"/>
        <v>0</v>
      </c>
      <c r="M15" s="27">
        <f t="shared" si="4"/>
        <v>0</v>
      </c>
      <c r="N15" s="23">
        <f t="shared" si="0"/>
        <v>0</v>
      </c>
      <c r="O15" s="22"/>
      <c r="P15" s="24"/>
    </row>
    <row r="16" spans="1:17" x14ac:dyDescent="0.3">
      <c r="A16" s="22" t="s">
        <v>94</v>
      </c>
      <c r="B16" s="23">
        <f>Тепло!BH68+Вода!AC68+Свет!BF68+Канализ!P68</f>
        <v>481558</v>
      </c>
      <c r="C16" s="23">
        <f>Тепло!BI68+Вода!AD68+Свет!BG68+Канализ!Q68</f>
        <v>391986</v>
      </c>
      <c r="D16" s="23">
        <f>Тепло!BJ68+Вода!AE68+Свет!BH68+Канализ!R68</f>
        <v>332102</v>
      </c>
      <c r="E16" s="23">
        <f>Тепло!BK68+Вода!AF68+Свет!BI68+Канализ!S68</f>
        <v>226256</v>
      </c>
      <c r="F16" s="23">
        <f>Тепло!BL68+Вода!AG68+Свет!BJ68+Канализ!T68</f>
        <v>107976</v>
      </c>
      <c r="G16" s="23">
        <f>Тепло!BM68+Вода!AH68+Свет!BK68+Канализ!U68</f>
        <v>6876</v>
      </c>
      <c r="H16" s="23">
        <f>Тепло!BN68+Вода!AI68+Свет!BL68+Канализ!V68</f>
        <v>4502</v>
      </c>
      <c r="I16" s="23">
        <f>Тепло!BO68+Вода!AJ68+Свет!BM68+Канализ!W68</f>
        <v>4433</v>
      </c>
      <c r="J16" s="23">
        <f>Тепло!BP68+Вода!AK68+Свет!BN68+Канализ!X68</f>
        <v>116044</v>
      </c>
      <c r="K16" s="23">
        <f>Тепло!BQ68+Вода!AL68+Свет!BO68+Канализ!Y68</f>
        <v>245953</v>
      </c>
      <c r="L16" s="23">
        <f>Тепло!BR68+Вода!AM68+Свет!BP68+Канализ!Z68</f>
        <v>443489</v>
      </c>
      <c r="M16" s="23">
        <f>Тепло!BS68+Вода!AN68+Свет!BQ68+Канализ!AA68</f>
        <v>353729</v>
      </c>
      <c r="N16" s="23">
        <f t="shared" si="0"/>
        <v>2714904</v>
      </c>
      <c r="O16" s="22">
        <v>2714904</v>
      </c>
      <c r="P16" s="24">
        <f t="shared" si="2"/>
        <v>0</v>
      </c>
    </row>
    <row r="17" spans="1:16" x14ac:dyDescent="0.3">
      <c r="A17" s="22" t="s">
        <v>93</v>
      </c>
      <c r="B17" s="23">
        <f>Тепло!BH71-Тепло!BH68+СуммаГаз!AC71+Вода!AC71-Вода!AC68+Свет!BF71-Свет!BF68</f>
        <v>812746</v>
      </c>
      <c r="C17" s="23">
        <f>Тепло!BI71-Тепло!BI68+СуммаГаз!AD71+Вода!AD71-Вода!AD68+Свет!BG71-Свет!BG68</f>
        <v>712580</v>
      </c>
      <c r="D17" s="23">
        <f>Тепло!BJ71-Тепло!BJ68+СуммаГаз!AE71+Вода!AE71-Вода!AE68+Свет!BH71-Свет!BH68</f>
        <v>586761</v>
      </c>
      <c r="E17" s="23">
        <f>Тепло!BK71-Тепло!BK68+СуммаГаз!AF71+Вода!AF71-Вода!AF68+Свет!BI71-Свет!BI68</f>
        <v>458378</v>
      </c>
      <c r="F17" s="23">
        <f>Тепло!BL71-Тепло!BL68+СуммаГаз!AG71+Вода!AG71-Вода!AG68+Свет!BJ71-Свет!BJ68</f>
        <v>272469</v>
      </c>
      <c r="G17" s="23">
        <f>Тепло!BM71-Тепло!BM68+СуммаГаз!AH71+Вода!AH71-Вода!AH68+Свет!BK71-Свет!BK68</f>
        <v>22739</v>
      </c>
      <c r="H17" s="23">
        <f>Тепло!BN71-Тепло!BN68+СуммаГаз!AI71+Вода!AI71-Вода!AI68+Свет!BL71-Свет!BL68</f>
        <v>277</v>
      </c>
      <c r="I17" s="23">
        <f>Тепло!BO71-Тепло!BO68+СуммаГаз!AJ71+Вода!AJ71-Вода!AJ68+Свет!BM71-Свет!BM68</f>
        <v>277</v>
      </c>
      <c r="J17" s="23">
        <f>Тепло!BP71-Тепло!BP68+СуммаГаз!AK71+Вода!AK71-Вода!AK68+Свет!BN71-Свет!BN68</f>
        <v>314205</v>
      </c>
      <c r="K17" s="23">
        <f>Тепло!BQ71-Тепло!BQ68+СуммаГаз!AL71+Вода!AL71-Вода!AL68+Свет!BO71-Свет!BO68</f>
        <v>484532</v>
      </c>
      <c r="L17" s="23">
        <f>Тепло!BR71-Тепло!BR68+СуммаГаз!AM71+Вода!AM71-Вода!AM68+Свет!BP71-Свет!BP68</f>
        <v>1017837</v>
      </c>
      <c r="M17" s="23">
        <f>Тепло!BS71-Тепло!BS68+СуммаГаз!AN71+Вода!AN71-Вода!AN68+Свет!BQ71-Свет!BQ68</f>
        <v>748430</v>
      </c>
      <c r="N17" s="23">
        <f t="shared" si="0"/>
        <v>5431231</v>
      </c>
      <c r="O17" s="22">
        <v>5431231</v>
      </c>
      <c r="P17" s="24">
        <f t="shared" si="2"/>
        <v>0</v>
      </c>
    </row>
    <row r="18" spans="1:16" x14ac:dyDescent="0.3">
      <c r="A18" s="28" t="s">
        <v>97</v>
      </c>
      <c r="B18" s="1">
        <f>Тепло!BH72+Свет!BF72+Канализ!P72</f>
        <v>348554</v>
      </c>
      <c r="C18" s="1">
        <f>Тепло!BI72+Свет!BG72+Канализ!Q72</f>
        <v>294125</v>
      </c>
      <c r="D18" s="1">
        <f>Тепло!BJ72+Свет!BH72+Канализ!R72</f>
        <v>238935</v>
      </c>
      <c r="E18" s="1">
        <f>Тепло!BK72+Свет!BI72+Канализ!S72</f>
        <v>155547</v>
      </c>
      <c r="F18" s="1">
        <f>Тепло!BL72+Свет!BJ72+Канализ!T72</f>
        <v>19472</v>
      </c>
      <c r="G18" s="1">
        <f>Тепло!BM72+Свет!BK72+Канализ!U72</f>
        <v>33482</v>
      </c>
      <c r="H18" s="1">
        <f>Тепло!BN72+Свет!BL72+Канализ!V72</f>
        <v>33482</v>
      </c>
      <c r="I18" s="1">
        <f>Тепло!BO72+Свет!BM72+Канализ!W72</f>
        <v>33482</v>
      </c>
      <c r="J18" s="1">
        <f>Тепло!BP72+Свет!BN72+Канализ!X72</f>
        <v>76097</v>
      </c>
      <c r="K18" s="1">
        <f>Тепло!BQ72+Свет!BO72+Канализ!Y72</f>
        <v>162343</v>
      </c>
      <c r="L18" s="1">
        <f>Тепло!BR72+Свет!BP72+Канализ!Z72</f>
        <v>262244</v>
      </c>
      <c r="M18" s="1">
        <f>Тепло!BS72+Свет!BQ72+Канализ!AA72</f>
        <v>189363</v>
      </c>
      <c r="N18" s="23">
        <f>SUM(B18:M18)</f>
        <v>1847126</v>
      </c>
      <c r="O18" s="22">
        <v>1847126</v>
      </c>
      <c r="P18" s="24">
        <f t="shared" ref="P18" si="5">O18-N18</f>
        <v>0</v>
      </c>
    </row>
    <row r="19" spans="1:16" x14ac:dyDescent="0.3">
      <c r="A19" s="28" t="s">
        <v>13</v>
      </c>
      <c r="B19" s="29">
        <v>348554</v>
      </c>
      <c r="C19" s="29">
        <v>294125</v>
      </c>
      <c r="D19" s="29">
        <v>238935</v>
      </c>
      <c r="E19" s="29">
        <v>155547</v>
      </c>
      <c r="F19" s="29">
        <v>19472</v>
      </c>
      <c r="G19" s="29">
        <v>33482</v>
      </c>
      <c r="H19" s="29">
        <v>33482</v>
      </c>
      <c r="I19" s="29">
        <v>33482</v>
      </c>
      <c r="J19" s="29">
        <v>76097</v>
      </c>
      <c r="K19" s="29">
        <v>162343</v>
      </c>
      <c r="L19" s="29">
        <v>262244</v>
      </c>
      <c r="M19" s="29">
        <v>189363</v>
      </c>
      <c r="N19" s="1"/>
      <c r="O19" s="1"/>
      <c r="P19" s="1"/>
    </row>
    <row r="20" spans="1:16" x14ac:dyDescent="0.3">
      <c r="A20" s="30" t="s">
        <v>92</v>
      </c>
      <c r="B20" s="31">
        <f>B19-B18</f>
        <v>0</v>
      </c>
      <c r="C20" s="31">
        <f t="shared" ref="C20:M20" si="6">C19-C18</f>
        <v>0</v>
      </c>
      <c r="D20" s="31">
        <f t="shared" si="6"/>
        <v>0</v>
      </c>
      <c r="E20" s="31">
        <f t="shared" si="6"/>
        <v>0</v>
      </c>
      <c r="F20" s="31">
        <f>F19-F18</f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1"/>
      <c r="O20" s="1"/>
      <c r="P2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Тепло</vt:lpstr>
      <vt:lpstr>СуммаГаз</vt:lpstr>
      <vt:lpstr>Вода</vt:lpstr>
      <vt:lpstr>Свет</vt:lpstr>
      <vt:lpstr>Канализ</vt:lpstr>
      <vt:lpstr>Сводка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2017-01-14T10:31:04Z</dcterms:modified>
  <cp:category/>
  <cp:contentStatus/>
</cp:coreProperties>
</file>