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распред" sheetId="1" r:id="rId1"/>
    <sheet name="тариф ЗП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<sst xmlns="http://schemas.openxmlformats.org/spreadsheetml/2006/main" count="238" uniqueCount="123">
  <si>
    <t>Реестр распределения средств на отдых и оздоровления детей в каникулярное время в 2016 году.</t>
  </si>
  <si>
    <t>№</t>
  </si>
  <si>
    <t>Наименование ОУ</t>
  </si>
  <si>
    <t>Название лагеря</t>
  </si>
  <si>
    <t>Тип лагеря</t>
  </si>
  <si>
    <t>Количество детей</t>
  </si>
  <si>
    <t>Норматив на 1 реб.</t>
  </si>
  <si>
    <t>340/6201</t>
  </si>
  <si>
    <t>340/6202</t>
  </si>
  <si>
    <t>226/6202</t>
  </si>
  <si>
    <t>226/0200</t>
  </si>
  <si>
    <t>Итого</t>
  </si>
  <si>
    <t>МБОУ "Алтанская СОШ"</t>
  </si>
  <si>
    <t>Эйгэ</t>
  </si>
  <si>
    <t>ЛДП</t>
  </si>
  <si>
    <r>
      <t xml:space="preserve">МБОУ "Балыктахская СОШ" </t>
    </r>
    <r>
      <rPr>
        <i/>
        <sz val="10"/>
        <color indexed="8"/>
        <rFont val="Times New Roman"/>
        <family val="1"/>
      </rPr>
      <t>(агрошкола)</t>
    </r>
  </si>
  <si>
    <t>"Сыккыс"</t>
  </si>
  <si>
    <t>МБОУ "Батаринская СОШ"</t>
  </si>
  <si>
    <t>"Баатара"</t>
  </si>
  <si>
    <t>МБОУ "Бедиминскамя СОШ"</t>
  </si>
  <si>
    <t>Лепесток</t>
  </si>
  <si>
    <t>МБОУ "Бютейдяхская СОШ"</t>
  </si>
  <si>
    <t>МБОУ "Догдогинская ООШ"</t>
  </si>
  <si>
    <t>"Күндүл    (Sanny Summer)"</t>
  </si>
  <si>
    <r>
      <t xml:space="preserve">МБОУ "Майинская СОШ им.В.П.Ларионова" </t>
    </r>
    <r>
      <rPr>
        <i/>
        <sz val="10"/>
        <color indexed="8"/>
        <rFont val="Times New Roman"/>
        <family val="1"/>
      </rPr>
      <t>(агрошкола)</t>
    </r>
  </si>
  <si>
    <t>"АБВГД-ейка"</t>
  </si>
  <si>
    <t>МБОУ "Майинская СОШ им.Ф.Г.Охлопкова"</t>
  </si>
  <si>
    <t>«Болот»</t>
  </si>
  <si>
    <t>МБОУ "Майинский лицей"</t>
  </si>
  <si>
    <t>МБОУ "Маттинская СОШ"</t>
  </si>
  <si>
    <t>"Ургэл"</t>
  </si>
  <si>
    <r>
      <t xml:space="preserve">МБОУ Мельжехсинской СОШ им А.В. Чугунова </t>
    </r>
    <r>
      <rPr>
        <i/>
        <sz val="10"/>
        <color indexed="8"/>
        <rFont val="Times New Roman"/>
        <family val="1"/>
      </rPr>
      <t>(агрошкола)</t>
    </r>
  </si>
  <si>
    <t>Ростик</t>
  </si>
  <si>
    <t>МБОУ "Морукская СОШ"</t>
  </si>
  <si>
    <t>Умсул5ан</t>
  </si>
  <si>
    <t>МБОУ "Нижне-Бестяхская СОШ №1</t>
  </si>
  <si>
    <t>Дружба</t>
  </si>
  <si>
    <t>МБОУ "Нижне-Бестяхская СОШ №2"</t>
  </si>
  <si>
    <t>N-Best</t>
  </si>
  <si>
    <t>МБОУ "Павловская СОШ"</t>
  </si>
  <si>
    <t>Бригантина</t>
  </si>
  <si>
    <r>
      <t xml:space="preserve">МАОУ "Рассолодинская СОШ", база школы </t>
    </r>
    <r>
      <rPr>
        <i/>
        <sz val="10"/>
        <color indexed="8"/>
        <rFont val="Times New Roman"/>
        <family val="1"/>
      </rPr>
      <t>(агрошкола)</t>
    </r>
  </si>
  <si>
    <t>"Аквилегия"</t>
  </si>
  <si>
    <t>МБОУ "Табагинская СОШ"</t>
  </si>
  <si>
    <t>"Кымыс"</t>
  </si>
  <si>
    <t>МБОУ "Телигинская СОШ"</t>
  </si>
  <si>
    <t>"Кэнчээри"</t>
  </si>
  <si>
    <t>МБОУ "Техтюрская СОШ"</t>
  </si>
  <si>
    <t>"Эрэл"</t>
  </si>
  <si>
    <t>Техтюрский технический центр</t>
  </si>
  <si>
    <t>"Первооткрыватели"</t>
  </si>
  <si>
    <t>МБОУ "Томторская СОШ"</t>
  </si>
  <si>
    <t>"Лена"</t>
  </si>
  <si>
    <t xml:space="preserve">МБОУ "Тумульская СОШ" </t>
  </si>
  <si>
    <t xml:space="preserve"> «Здоровейка»</t>
  </si>
  <si>
    <t>МБОУ "Тыллыминская СОШ"</t>
  </si>
  <si>
    <t>"Быйан"</t>
  </si>
  <si>
    <t>МБОУ "Тюнгюлюнская СОШ"</t>
  </si>
  <si>
    <t>"Тонулучээнэ"</t>
  </si>
  <si>
    <r>
      <t xml:space="preserve">МБОУ "Хаптагайская СОШ" </t>
    </r>
    <r>
      <rPr>
        <i/>
        <sz val="10"/>
        <color indexed="8"/>
        <rFont val="Times New Roman"/>
        <family val="1"/>
      </rPr>
      <t>(агрошкола)</t>
    </r>
  </si>
  <si>
    <t>"Росток"</t>
  </si>
  <si>
    <t>МБОУ "Харанская СОШ"</t>
  </si>
  <si>
    <r>
      <t xml:space="preserve">МБОУ "Хоробутская СОШ" </t>
    </r>
    <r>
      <rPr>
        <i/>
        <sz val="10"/>
        <color indexed="8"/>
        <rFont val="Times New Roman"/>
        <family val="1"/>
      </rPr>
      <t>(агрошкола)</t>
    </r>
  </si>
  <si>
    <t>"Огурчик"</t>
  </si>
  <si>
    <t>МБОУ "Чуйинская СОШ"</t>
  </si>
  <si>
    <t>Дьулуур</t>
  </si>
  <si>
    <t>ДЮСШ</t>
  </si>
  <si>
    <t>Итого:</t>
  </si>
  <si>
    <r>
      <t xml:space="preserve">МБОУ "Жабыльская СОШ" </t>
    </r>
    <r>
      <rPr>
        <i/>
        <sz val="10"/>
        <color indexed="8"/>
        <rFont val="Times New Roman"/>
        <family val="1"/>
      </rPr>
      <t xml:space="preserve">(агрошкола) </t>
    </r>
    <r>
      <rPr>
        <sz val="10"/>
        <color indexed="8"/>
        <rFont val="Times New Roman"/>
        <family val="1"/>
      </rPr>
      <t>Республика Саха (Якутия),Мегино-Кангаласский улус, с. Норагана, м-ть Чаачыгый</t>
    </r>
  </si>
  <si>
    <t>ДЗСОЛ</t>
  </si>
  <si>
    <t xml:space="preserve">МБОУ ДОД "ДЮШ по спортивной борьбе"  Республика Саха (Якутия), Мегино-Кангаласский улус, п.Нижний-Бестях, м-ть Манньыаттаах </t>
  </si>
  <si>
    <t>Уран оскуолата</t>
  </si>
  <si>
    <t>Круглосуточный</t>
  </si>
  <si>
    <t>Парус</t>
  </si>
  <si>
    <r>
      <t xml:space="preserve">МБОУ "Мельжехсинская СОШ" </t>
    </r>
    <r>
      <rPr>
        <i/>
        <sz val="10"/>
        <rFont val="Times New Roman"/>
        <family val="1"/>
      </rPr>
      <t>(агрошкола)</t>
    </r>
  </si>
  <si>
    <t>Мындыр</t>
  </si>
  <si>
    <r>
      <t xml:space="preserve">МАОУ "Рассолодинская СОШ" </t>
    </r>
    <r>
      <rPr>
        <i/>
        <sz val="10"/>
        <rFont val="Times New Roman"/>
        <family val="1"/>
      </rPr>
      <t>(агрошкола)</t>
    </r>
  </si>
  <si>
    <t>Сайдыс</t>
  </si>
  <si>
    <t>МБОУ "Майинская СОШ им.В.П.Ларионова" (агрошкола)</t>
  </si>
  <si>
    <t xml:space="preserve">Дружба </t>
  </si>
  <si>
    <t xml:space="preserve">МБОУ "Майинская СОШ им.В.П.Ларионова" (агрошкола) </t>
  </si>
  <si>
    <t xml:space="preserve">"Юность" </t>
  </si>
  <si>
    <t>Палаточный</t>
  </si>
  <si>
    <t xml:space="preserve">"Дойду" </t>
  </si>
  <si>
    <t>"Хатат"</t>
  </si>
  <si>
    <t xml:space="preserve">МБОУ "Майинская СОШ им.Ф.Г. Охлопкова" </t>
  </si>
  <si>
    <t xml:space="preserve">МБОУ "Майинский лицей"  </t>
  </si>
  <si>
    <t>"Сэргэ"</t>
  </si>
  <si>
    <t xml:space="preserve">МБОУ "Нахаринская СОШ" </t>
  </si>
  <si>
    <t>"Бэчичимэ"</t>
  </si>
  <si>
    <t>МБОУ "Нижне-Бестяхская СОШ № 1"</t>
  </si>
  <si>
    <t>"Родник"</t>
  </si>
  <si>
    <t xml:space="preserve">МБОУ "Нижне-Бестяхская СОШ № 2" </t>
  </si>
  <si>
    <t>"БэсСитим"</t>
  </si>
  <si>
    <t>"Экстрим"</t>
  </si>
  <si>
    <t>МБОУ "Хоробутская СОШ"</t>
  </si>
  <si>
    <t>"Барылас"</t>
  </si>
  <si>
    <t xml:space="preserve">МБОУ "Чемоикинская СОШ" </t>
  </si>
  <si>
    <t>МБОУ Маттинская СОШ</t>
  </si>
  <si>
    <t>ВСЕГО:</t>
  </si>
  <si>
    <t>Тарификационный список работников  летнего лагеря на 2016 год</t>
  </si>
  <si>
    <t>ставка</t>
  </si>
  <si>
    <t>образование</t>
  </si>
  <si>
    <t>стаж работы</t>
  </si>
  <si>
    <t>Базовый оклад</t>
  </si>
  <si>
    <t>повыш.коэфф.</t>
  </si>
  <si>
    <t>оклад с учетом повыш коэфф.</t>
  </si>
  <si>
    <t xml:space="preserve">вредные условия </t>
  </si>
  <si>
    <t>коэфф.за учрежд.</t>
  </si>
  <si>
    <t>доплата за выслугу лет</t>
  </si>
  <si>
    <t>оклад в месяц</t>
  </si>
  <si>
    <t>начисление</t>
  </si>
  <si>
    <t>стимулир.</t>
  </si>
  <si>
    <t>всего</t>
  </si>
  <si>
    <t>с ЕСН</t>
  </si>
  <si>
    <t>воспитатель</t>
  </si>
  <si>
    <t>высш</t>
  </si>
  <si>
    <t>повар</t>
  </si>
  <si>
    <t>ср.спец</t>
  </si>
  <si>
    <t>Стационарные,палаточные лагеря</t>
  </si>
  <si>
    <t>начальник</t>
  </si>
  <si>
    <t>фельдшер</t>
  </si>
  <si>
    <t>МЦДОД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</si>
</sst>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9"/>
      <color indexed="8"/>
      <name val="Calibri"/>
      <family val="2"/>
    </font>
    <font>
      <i/>
      <sz val="10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4" fontId="10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/>
    </xf>
    <xf numFmtId="4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16" fillId="4" borderId="0" xfId="0" applyNumberFormat="1" applyFont="1" applyFill="1" applyAlignment="1">
      <alignment/>
    </xf>
    <xf numFmtId="4" fontId="16" fillId="5" borderId="0" xfId="0" applyNumberFormat="1" applyFont="1" applyFill="1" applyAlignment="1">
      <alignment/>
    </xf>
    <xf numFmtId="4" fontId="16" fillId="6" borderId="0" xfId="0" applyNumberFormat="1" applyFont="1" applyFill="1" applyAlignment="1">
      <alignment/>
    </xf>
    <xf numFmtId="0" fontId="0" fillId="0" borderId="1" xfId="0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9" fontId="17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7" fillId="0" borderId="1" xfId="0" applyFont="1" applyBorder="1" applyAlignment="1">
      <alignment/>
    </xf>
    <xf numFmtId="1" fontId="17" fillId="0" borderId="1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C33" sqref="C33"/>
    </sheetView>
  </sheetViews>
  <sheetFormatPr defaultColWidth="9.00390625" defaultRowHeight="12.75"/>
  <cols>
    <col min="1" max="1" width="3.625" style="1" customWidth="1"/>
    <col min="2" max="2" width="19.625" style="1" customWidth="1"/>
    <col min="3" max="3" width="11.375" style="1" customWidth="1"/>
    <col min="4" max="4" width="12.125" style="1" customWidth="1"/>
    <col min="5" max="5" width="12.25390625" style="1" customWidth="1"/>
    <col min="6" max="6" width="12.00390625" style="1" customWidth="1"/>
    <col min="7" max="7" width="12.875" style="1" customWidth="1"/>
    <col min="8" max="8" width="11.25390625" style="1" customWidth="1"/>
    <col min="9" max="10" width="11.875" style="1" customWidth="1"/>
    <col min="11" max="11" width="12.875" style="1" customWidth="1"/>
    <col min="12" max="16384" width="9.125" style="1" customWidth="1"/>
  </cols>
  <sheetData>
    <row r="1" spans="2:9" ht="15">
      <c r="B1" s="2" t="s">
        <v>0</v>
      </c>
      <c r="C1" s="2"/>
      <c r="D1" s="2"/>
      <c r="E1" s="2"/>
      <c r="F1" s="2"/>
      <c r="G1" s="2"/>
      <c r="H1" s="2"/>
      <c r="I1" s="2"/>
    </row>
    <row r="2" spans="7:9" ht="12.75" customHeight="1">
      <c r="G2" s="3"/>
      <c r="H2" s="3"/>
      <c r="I2" s="4"/>
    </row>
    <row r="3" spans="1:11" ht="57" customHeight="1">
      <c r="A3" s="5" t="s">
        <v>1</v>
      </c>
      <c r="B3" s="5" t="s">
        <v>2</v>
      </c>
      <c r="C3" s="6" t="s">
        <v>3</v>
      </c>
      <c r="D3" s="5" t="s">
        <v>4</v>
      </c>
      <c r="E3" s="6" t="s">
        <v>5</v>
      </c>
      <c r="F3" s="6" t="s">
        <v>6</v>
      </c>
      <c r="G3" s="7" t="s">
        <v>7</v>
      </c>
      <c r="H3" s="8" t="s">
        <v>8</v>
      </c>
      <c r="I3" s="8" t="s">
        <v>9</v>
      </c>
      <c r="J3" s="8" t="s">
        <v>10</v>
      </c>
      <c r="K3" s="5" t="s">
        <v>11</v>
      </c>
    </row>
    <row r="4" spans="1:11" ht="25.5">
      <c r="A4" s="9">
        <v>1</v>
      </c>
      <c r="B4" s="10" t="s">
        <v>12</v>
      </c>
      <c r="C4" s="11" t="s">
        <v>13</v>
      </c>
      <c r="D4" s="12" t="s">
        <v>14</v>
      </c>
      <c r="E4" s="13">
        <v>25</v>
      </c>
      <c r="F4" s="13">
        <v>195</v>
      </c>
      <c r="G4" s="14">
        <f aca="true" t="shared" si="0" ref="G4:G18">E4*F4*21</f>
        <v>102375</v>
      </c>
      <c r="H4" s="15"/>
      <c r="I4" s="16">
        <v>39980</v>
      </c>
      <c r="J4" s="17">
        <v>0</v>
      </c>
      <c r="K4" s="18">
        <f>G4+I4+J4</f>
        <v>142355</v>
      </c>
    </row>
    <row r="5" spans="1:11" ht="25.5">
      <c r="A5" s="9">
        <v>2</v>
      </c>
      <c r="B5" s="10" t="s">
        <v>15</v>
      </c>
      <c r="C5" s="11" t="s">
        <v>16</v>
      </c>
      <c r="D5" s="12" t="s">
        <v>14</v>
      </c>
      <c r="E5" s="13">
        <v>25</v>
      </c>
      <c r="F5" s="13">
        <v>195</v>
      </c>
      <c r="G5" s="14">
        <f t="shared" si="0"/>
        <v>102375</v>
      </c>
      <c r="H5" s="15"/>
      <c r="I5" s="16">
        <v>39980</v>
      </c>
      <c r="J5" s="17">
        <v>0</v>
      </c>
      <c r="K5" s="18">
        <f aca="true" t="shared" si="1" ref="K5:K21">G5+I5+J5</f>
        <v>142355</v>
      </c>
    </row>
    <row r="6" spans="1:11" ht="25.5">
      <c r="A6" s="11">
        <v>3</v>
      </c>
      <c r="B6" s="19" t="s">
        <v>17</v>
      </c>
      <c r="C6" s="20" t="s">
        <v>18</v>
      </c>
      <c r="D6" s="21" t="s">
        <v>14</v>
      </c>
      <c r="E6" s="12">
        <v>25</v>
      </c>
      <c r="F6" s="22">
        <v>195</v>
      </c>
      <c r="G6" s="23">
        <f t="shared" si="0"/>
        <v>102375</v>
      </c>
      <c r="H6" s="24"/>
      <c r="I6" s="16">
        <v>39980</v>
      </c>
      <c r="J6" s="17">
        <v>0</v>
      </c>
      <c r="K6" s="18">
        <f t="shared" si="1"/>
        <v>142355</v>
      </c>
    </row>
    <row r="7" spans="1:11" ht="25.5">
      <c r="A7" s="11">
        <v>4</v>
      </c>
      <c r="B7" s="19" t="s">
        <v>19</v>
      </c>
      <c r="C7" s="20" t="s">
        <v>20</v>
      </c>
      <c r="D7" s="21" t="s">
        <v>14</v>
      </c>
      <c r="E7" s="12">
        <v>25</v>
      </c>
      <c r="F7" s="22">
        <v>195</v>
      </c>
      <c r="G7" s="23">
        <f t="shared" si="0"/>
        <v>102375</v>
      </c>
      <c r="H7" s="24"/>
      <c r="I7" s="16">
        <v>39980</v>
      </c>
      <c r="J7" s="17">
        <v>0</v>
      </c>
      <c r="K7" s="18">
        <f t="shared" si="1"/>
        <v>142355</v>
      </c>
    </row>
    <row r="8" spans="1:11" ht="25.5">
      <c r="A8" s="11">
        <v>5</v>
      </c>
      <c r="B8" s="19" t="s">
        <v>21</v>
      </c>
      <c r="C8" s="20"/>
      <c r="D8" s="21" t="s">
        <v>14</v>
      </c>
      <c r="E8" s="12">
        <v>25</v>
      </c>
      <c r="F8" s="22">
        <v>195</v>
      </c>
      <c r="G8" s="23">
        <f t="shared" si="0"/>
        <v>102375</v>
      </c>
      <c r="H8" s="24"/>
      <c r="I8" s="16">
        <v>39980</v>
      </c>
      <c r="J8" s="17">
        <v>0</v>
      </c>
      <c r="K8" s="18">
        <f t="shared" si="1"/>
        <v>142355</v>
      </c>
    </row>
    <row r="9" spans="1:11" ht="38.25">
      <c r="A9" s="11">
        <v>6</v>
      </c>
      <c r="B9" s="25" t="s">
        <v>22</v>
      </c>
      <c r="C9" s="20" t="s">
        <v>23</v>
      </c>
      <c r="D9" s="21" t="s">
        <v>14</v>
      </c>
      <c r="E9" s="13">
        <v>25</v>
      </c>
      <c r="F9" s="22">
        <v>195</v>
      </c>
      <c r="G9" s="23">
        <f t="shared" si="0"/>
        <v>102375</v>
      </c>
      <c r="H9" s="24"/>
      <c r="I9" s="16">
        <v>39980</v>
      </c>
      <c r="J9" s="17">
        <v>0</v>
      </c>
      <c r="K9" s="18">
        <f t="shared" si="1"/>
        <v>142355</v>
      </c>
    </row>
    <row r="10" spans="1:11" ht="51">
      <c r="A10" s="26">
        <v>7</v>
      </c>
      <c r="B10" s="25" t="s">
        <v>24</v>
      </c>
      <c r="C10" s="20" t="s">
        <v>25</v>
      </c>
      <c r="D10" s="27" t="s">
        <v>14</v>
      </c>
      <c r="E10" s="13">
        <v>50</v>
      </c>
      <c r="F10" s="22">
        <v>195</v>
      </c>
      <c r="G10" s="23">
        <f t="shared" si="0"/>
        <v>204750</v>
      </c>
      <c r="H10" s="24"/>
      <c r="I10" s="16">
        <v>79960</v>
      </c>
      <c r="J10" s="17">
        <v>0</v>
      </c>
      <c r="K10" s="18">
        <f t="shared" si="1"/>
        <v>284710</v>
      </c>
    </row>
    <row r="11" spans="1:11" ht="38.25">
      <c r="A11" s="26">
        <v>8</v>
      </c>
      <c r="B11" s="10" t="s">
        <v>26</v>
      </c>
      <c r="C11" s="20" t="s">
        <v>27</v>
      </c>
      <c r="D11" s="12" t="s">
        <v>14</v>
      </c>
      <c r="E11" s="13">
        <v>75</v>
      </c>
      <c r="F11" s="22">
        <v>195</v>
      </c>
      <c r="G11" s="23">
        <f t="shared" si="0"/>
        <v>307125</v>
      </c>
      <c r="H11" s="24"/>
      <c r="I11" s="16">
        <v>119940</v>
      </c>
      <c r="J11" s="17">
        <v>0</v>
      </c>
      <c r="K11" s="18">
        <f t="shared" si="1"/>
        <v>427065</v>
      </c>
    </row>
    <row r="12" spans="1:11" ht="25.5">
      <c r="A12" s="26">
        <v>9</v>
      </c>
      <c r="B12" s="10" t="s">
        <v>28</v>
      </c>
      <c r="C12" s="9"/>
      <c r="D12" s="12" t="s">
        <v>14</v>
      </c>
      <c r="E12" s="12">
        <v>25</v>
      </c>
      <c r="F12" s="22">
        <v>195</v>
      </c>
      <c r="G12" s="23">
        <f t="shared" si="0"/>
        <v>102375</v>
      </c>
      <c r="H12" s="24"/>
      <c r="I12" s="16">
        <v>39980</v>
      </c>
      <c r="J12" s="17">
        <v>0</v>
      </c>
      <c r="K12" s="18">
        <f t="shared" si="1"/>
        <v>142355</v>
      </c>
    </row>
    <row r="13" spans="1:11" ht="25.5">
      <c r="A13" s="26">
        <v>10</v>
      </c>
      <c r="B13" s="10" t="s">
        <v>29</v>
      </c>
      <c r="C13" s="9" t="s">
        <v>30</v>
      </c>
      <c r="D13" s="12" t="s">
        <v>14</v>
      </c>
      <c r="E13" s="12">
        <v>25</v>
      </c>
      <c r="F13" s="22">
        <v>195</v>
      </c>
      <c r="G13" s="23">
        <f t="shared" si="0"/>
        <v>102375</v>
      </c>
      <c r="H13" s="24"/>
      <c r="I13" s="16">
        <v>39980</v>
      </c>
      <c r="J13" s="17">
        <v>0</v>
      </c>
      <c r="K13" s="18">
        <f t="shared" si="1"/>
        <v>142355</v>
      </c>
    </row>
    <row r="14" spans="1:11" ht="51">
      <c r="A14" s="26">
        <v>11</v>
      </c>
      <c r="B14" s="25" t="s">
        <v>31</v>
      </c>
      <c r="C14" s="20" t="s">
        <v>32</v>
      </c>
      <c r="D14" s="21" t="s">
        <v>14</v>
      </c>
      <c r="E14" s="13">
        <v>25</v>
      </c>
      <c r="F14" s="22">
        <v>195</v>
      </c>
      <c r="G14" s="23">
        <f t="shared" si="0"/>
        <v>102375</v>
      </c>
      <c r="H14" s="24"/>
      <c r="I14" s="16">
        <v>39980</v>
      </c>
      <c r="J14" s="17">
        <v>0</v>
      </c>
      <c r="K14" s="18">
        <f t="shared" si="1"/>
        <v>142355</v>
      </c>
    </row>
    <row r="15" spans="1:11" ht="25.5">
      <c r="A15" s="26">
        <v>12</v>
      </c>
      <c r="B15" s="25" t="s">
        <v>33</v>
      </c>
      <c r="C15" s="20" t="s">
        <v>34</v>
      </c>
      <c r="D15" s="21" t="s">
        <v>14</v>
      </c>
      <c r="E15" s="13">
        <v>25</v>
      </c>
      <c r="F15" s="22">
        <v>195</v>
      </c>
      <c r="G15" s="23">
        <f t="shared" si="0"/>
        <v>102375</v>
      </c>
      <c r="H15" s="24"/>
      <c r="I15" s="16">
        <v>39980</v>
      </c>
      <c r="J15" s="17">
        <v>0</v>
      </c>
      <c r="K15" s="18">
        <f t="shared" si="1"/>
        <v>142355</v>
      </c>
    </row>
    <row r="16" spans="1:11" ht="25.5">
      <c r="A16" s="26">
        <v>13</v>
      </c>
      <c r="B16" s="10" t="s">
        <v>35</v>
      </c>
      <c r="C16" s="20" t="s">
        <v>36</v>
      </c>
      <c r="D16" s="21" t="s">
        <v>14</v>
      </c>
      <c r="E16" s="13">
        <v>75</v>
      </c>
      <c r="F16" s="22">
        <v>195</v>
      </c>
      <c r="G16" s="23">
        <f t="shared" si="0"/>
        <v>307125</v>
      </c>
      <c r="H16" s="24"/>
      <c r="I16" s="16">
        <v>119940</v>
      </c>
      <c r="J16" s="17">
        <v>0</v>
      </c>
      <c r="K16" s="18">
        <f t="shared" si="1"/>
        <v>427065</v>
      </c>
    </row>
    <row r="17" spans="1:11" ht="25.5">
      <c r="A17" s="26">
        <v>14</v>
      </c>
      <c r="B17" s="28" t="s">
        <v>37</v>
      </c>
      <c r="C17" s="20" t="s">
        <v>38</v>
      </c>
      <c r="D17" s="21" t="s">
        <v>14</v>
      </c>
      <c r="E17" s="21">
        <v>75</v>
      </c>
      <c r="F17" s="22">
        <v>195</v>
      </c>
      <c r="G17" s="23">
        <f t="shared" si="0"/>
        <v>307125</v>
      </c>
      <c r="H17" s="24"/>
      <c r="I17" s="16">
        <v>119940</v>
      </c>
      <c r="J17" s="17">
        <v>0</v>
      </c>
      <c r="K17" s="18">
        <f t="shared" si="1"/>
        <v>427065</v>
      </c>
    </row>
    <row r="18" spans="1:11" ht="25.5">
      <c r="A18" s="26">
        <v>15</v>
      </c>
      <c r="B18" s="28" t="s">
        <v>39</v>
      </c>
      <c r="C18" s="20" t="s">
        <v>40</v>
      </c>
      <c r="D18" s="21" t="s">
        <v>14</v>
      </c>
      <c r="E18" s="29">
        <v>25</v>
      </c>
      <c r="F18" s="22">
        <v>195</v>
      </c>
      <c r="G18" s="23">
        <f t="shared" si="0"/>
        <v>102375</v>
      </c>
      <c r="H18" s="24"/>
      <c r="I18" s="16">
        <v>39980</v>
      </c>
      <c r="J18" s="17">
        <v>0</v>
      </c>
      <c r="K18" s="18">
        <f>G18+I18+J18</f>
        <v>142355</v>
      </c>
    </row>
    <row r="19" spans="1:11" s="3" customFormat="1" ht="51">
      <c r="A19" s="113">
        <v>16</v>
      </c>
      <c r="B19" s="114" t="s">
        <v>41</v>
      </c>
      <c r="C19" s="115" t="s">
        <v>42</v>
      </c>
      <c r="D19" s="115" t="s">
        <v>14</v>
      </c>
      <c r="E19" s="12">
        <v>50</v>
      </c>
      <c r="F19" s="22">
        <v>195</v>
      </c>
      <c r="G19" s="23"/>
      <c r="H19" s="23">
        <v>204750</v>
      </c>
      <c r="I19" s="111">
        <v>79960</v>
      </c>
      <c r="J19" s="112">
        <v>0</v>
      </c>
      <c r="K19" s="110">
        <f>G19+I19+J19+H19</f>
        <v>284710</v>
      </c>
    </row>
    <row r="20" spans="1:11" ht="25.5">
      <c r="A20" s="9">
        <v>17</v>
      </c>
      <c r="B20" s="10" t="s">
        <v>43</v>
      </c>
      <c r="C20" s="30" t="s">
        <v>44</v>
      </c>
      <c r="D20" s="21" t="s">
        <v>14</v>
      </c>
      <c r="E20" s="12">
        <v>30</v>
      </c>
      <c r="F20" s="22">
        <v>195</v>
      </c>
      <c r="G20" s="23">
        <f>E20*F20*21</f>
        <v>122850</v>
      </c>
      <c r="H20" s="24"/>
      <c r="I20" s="16">
        <v>39980</v>
      </c>
      <c r="J20" s="17">
        <v>0</v>
      </c>
      <c r="K20" s="18">
        <f>G20+I20+J20</f>
        <v>162830</v>
      </c>
    </row>
    <row r="21" spans="1:11" ht="25.5">
      <c r="A21" s="9">
        <v>18</v>
      </c>
      <c r="B21" s="10" t="s">
        <v>45</v>
      </c>
      <c r="C21" s="30" t="s">
        <v>46</v>
      </c>
      <c r="D21" s="21" t="s">
        <v>14</v>
      </c>
      <c r="E21" s="12">
        <v>25</v>
      </c>
      <c r="F21" s="22">
        <v>195</v>
      </c>
      <c r="G21" s="23">
        <f>E21*F21*21</f>
        <v>102375</v>
      </c>
      <c r="H21" s="24"/>
      <c r="I21" s="16">
        <v>39980</v>
      </c>
      <c r="J21" s="17">
        <v>0</v>
      </c>
      <c r="K21" s="18">
        <f t="shared" si="1"/>
        <v>142355</v>
      </c>
    </row>
    <row r="22" spans="1:11" ht="25.5">
      <c r="A22" s="9">
        <v>19</v>
      </c>
      <c r="B22" s="10" t="s">
        <v>47</v>
      </c>
      <c r="C22" s="30" t="s">
        <v>48</v>
      </c>
      <c r="D22" s="21" t="s">
        <v>14</v>
      </c>
      <c r="E22" s="12">
        <v>50</v>
      </c>
      <c r="F22" s="22">
        <v>195</v>
      </c>
      <c r="G22" s="23">
        <v>99525</v>
      </c>
      <c r="H22" s="24">
        <v>105225</v>
      </c>
      <c r="I22" s="16">
        <v>79960</v>
      </c>
      <c r="J22" s="17">
        <v>0</v>
      </c>
      <c r="K22" s="18">
        <f>G22+I22+J22+H22</f>
        <v>284710</v>
      </c>
    </row>
    <row r="23" spans="1:11" ht="25.5">
      <c r="A23" s="9">
        <v>20</v>
      </c>
      <c r="B23" s="10" t="s">
        <v>49</v>
      </c>
      <c r="C23" s="20" t="s">
        <v>50</v>
      </c>
      <c r="D23" s="21" t="s">
        <v>14</v>
      </c>
      <c r="E23" s="13">
        <v>25</v>
      </c>
      <c r="F23" s="22">
        <v>195</v>
      </c>
      <c r="G23" s="23"/>
      <c r="H23" s="24">
        <v>102375</v>
      </c>
      <c r="I23" s="16">
        <v>39980</v>
      </c>
      <c r="J23" s="17">
        <v>0</v>
      </c>
      <c r="K23" s="18">
        <f aca="true" t="shared" si="2" ref="K23:K33">G23+I23+J23+H23</f>
        <v>142355</v>
      </c>
    </row>
    <row r="24" spans="1:11" ht="25.5">
      <c r="A24" s="26">
        <v>21</v>
      </c>
      <c r="B24" s="25" t="s">
        <v>51</v>
      </c>
      <c r="C24" s="20" t="s">
        <v>52</v>
      </c>
      <c r="D24" s="21" t="s">
        <v>14</v>
      </c>
      <c r="E24" s="13">
        <v>25</v>
      </c>
      <c r="F24" s="22">
        <v>195</v>
      </c>
      <c r="G24" s="23"/>
      <c r="H24" s="24">
        <v>102375</v>
      </c>
      <c r="I24" s="16">
        <v>39980</v>
      </c>
      <c r="J24" s="17">
        <v>0</v>
      </c>
      <c r="K24" s="18">
        <f t="shared" si="2"/>
        <v>142355</v>
      </c>
    </row>
    <row r="25" spans="1:11" ht="38.25">
      <c r="A25" s="26">
        <v>22</v>
      </c>
      <c r="B25" s="10" t="s">
        <v>53</v>
      </c>
      <c r="C25" s="9" t="s">
        <v>54</v>
      </c>
      <c r="D25" s="21" t="s">
        <v>14</v>
      </c>
      <c r="E25" s="12">
        <v>25</v>
      </c>
      <c r="F25" s="22">
        <v>195</v>
      </c>
      <c r="G25" s="23"/>
      <c r="H25" s="24">
        <v>102375</v>
      </c>
      <c r="I25" s="16">
        <v>39980</v>
      </c>
      <c r="J25" s="17">
        <v>0</v>
      </c>
      <c r="K25" s="18">
        <f t="shared" si="2"/>
        <v>142355</v>
      </c>
    </row>
    <row r="26" spans="1:11" ht="38.25">
      <c r="A26" s="30">
        <v>23</v>
      </c>
      <c r="B26" s="10" t="s">
        <v>55</v>
      </c>
      <c r="C26" s="30" t="s">
        <v>56</v>
      </c>
      <c r="D26" s="21" t="s">
        <v>14</v>
      </c>
      <c r="E26" s="13">
        <v>50</v>
      </c>
      <c r="F26" s="22">
        <v>195</v>
      </c>
      <c r="G26" s="23"/>
      <c r="H26" s="24">
        <v>204750</v>
      </c>
      <c r="I26" s="16">
        <v>79960</v>
      </c>
      <c r="J26" s="17">
        <v>0</v>
      </c>
      <c r="K26" s="18">
        <f t="shared" si="2"/>
        <v>284710</v>
      </c>
    </row>
    <row r="27" spans="1:11" ht="38.25">
      <c r="A27" s="30">
        <v>24</v>
      </c>
      <c r="B27" s="10" t="s">
        <v>57</v>
      </c>
      <c r="C27" s="30" t="s">
        <v>58</v>
      </c>
      <c r="D27" s="21" t="s">
        <v>14</v>
      </c>
      <c r="E27" s="12">
        <v>75</v>
      </c>
      <c r="F27" s="22">
        <v>195</v>
      </c>
      <c r="G27" s="23"/>
      <c r="H27" s="24">
        <v>307125</v>
      </c>
      <c r="I27" s="16">
        <v>119940</v>
      </c>
      <c r="J27" s="17">
        <v>0</v>
      </c>
      <c r="K27" s="18">
        <f t="shared" si="2"/>
        <v>427065</v>
      </c>
    </row>
    <row r="28" spans="1:11" ht="25.5">
      <c r="A28" s="9">
        <v>25</v>
      </c>
      <c r="B28" s="25" t="s">
        <v>59</v>
      </c>
      <c r="C28" s="20" t="s">
        <v>60</v>
      </c>
      <c r="D28" s="21" t="s">
        <v>14</v>
      </c>
      <c r="E28" s="13">
        <v>50</v>
      </c>
      <c r="F28" s="22">
        <v>195</v>
      </c>
      <c r="G28" s="23"/>
      <c r="H28" s="24">
        <v>204750</v>
      </c>
      <c r="I28" s="16">
        <v>79960</v>
      </c>
      <c r="J28" s="17">
        <v>0</v>
      </c>
      <c r="K28" s="18">
        <f t="shared" si="2"/>
        <v>284710</v>
      </c>
    </row>
    <row r="29" spans="1:11" ht="25.5">
      <c r="A29" s="9">
        <v>26</v>
      </c>
      <c r="B29" s="25" t="s">
        <v>61</v>
      </c>
      <c r="C29" s="20"/>
      <c r="D29" s="21" t="s">
        <v>14</v>
      </c>
      <c r="E29" s="13">
        <v>25</v>
      </c>
      <c r="F29" s="22">
        <v>195</v>
      </c>
      <c r="G29" s="23"/>
      <c r="H29" s="24">
        <v>102375</v>
      </c>
      <c r="I29" s="16">
        <v>58006</v>
      </c>
      <c r="J29" s="17">
        <v>0</v>
      </c>
      <c r="K29" s="18">
        <f t="shared" si="2"/>
        <v>160381</v>
      </c>
    </row>
    <row r="30" spans="1:11" ht="25.5">
      <c r="A30" s="9">
        <v>27</v>
      </c>
      <c r="B30" s="25" t="s">
        <v>62</v>
      </c>
      <c r="C30" s="20" t="s">
        <v>63</v>
      </c>
      <c r="D30" s="21" t="s">
        <v>14</v>
      </c>
      <c r="E30" s="13">
        <v>50</v>
      </c>
      <c r="F30" s="22">
        <v>195</v>
      </c>
      <c r="G30" s="23"/>
      <c r="H30" s="24">
        <v>204750</v>
      </c>
      <c r="I30" s="16">
        <v>79960</v>
      </c>
      <c r="J30" s="17">
        <v>0</v>
      </c>
      <c r="K30" s="18">
        <f t="shared" si="2"/>
        <v>284710</v>
      </c>
    </row>
    <row r="31" spans="1:11" ht="25.5">
      <c r="A31" s="9">
        <v>28</v>
      </c>
      <c r="B31" s="10" t="s">
        <v>64</v>
      </c>
      <c r="C31" s="20" t="s">
        <v>65</v>
      </c>
      <c r="D31" s="21" t="s">
        <v>14</v>
      </c>
      <c r="E31" s="13">
        <v>25</v>
      </c>
      <c r="F31" s="22">
        <v>195</v>
      </c>
      <c r="G31" s="23"/>
      <c r="H31" s="24">
        <v>102375</v>
      </c>
      <c r="I31" s="16">
        <f>39980-2038</f>
        <v>37942</v>
      </c>
      <c r="J31" s="17">
        <v>2038</v>
      </c>
      <c r="K31" s="18">
        <f t="shared" si="2"/>
        <v>142355</v>
      </c>
    </row>
    <row r="32" spans="1:11" ht="15">
      <c r="A32" s="31">
        <v>29</v>
      </c>
      <c r="B32" s="116" t="s">
        <v>66</v>
      </c>
      <c r="C32" s="32"/>
      <c r="D32" s="21" t="s">
        <v>14</v>
      </c>
      <c r="E32" s="29">
        <v>75</v>
      </c>
      <c r="F32" s="22">
        <v>195</v>
      </c>
      <c r="G32" s="23"/>
      <c r="H32" s="24">
        <v>307125</v>
      </c>
      <c r="I32" s="16">
        <v>0</v>
      </c>
      <c r="J32" s="17">
        <v>0</v>
      </c>
      <c r="K32" s="18">
        <f t="shared" si="2"/>
        <v>307125</v>
      </c>
    </row>
    <row r="33" spans="1:11" ht="15">
      <c r="A33" s="31">
        <v>30</v>
      </c>
      <c r="B33" s="33" t="s">
        <v>122</v>
      </c>
      <c r="C33" s="32"/>
      <c r="D33" s="21" t="s">
        <v>14</v>
      </c>
      <c r="E33" s="29">
        <v>25</v>
      </c>
      <c r="F33" s="22">
        <v>195</v>
      </c>
      <c r="G33" s="23"/>
      <c r="H33" s="24">
        <v>102375</v>
      </c>
      <c r="I33" s="16"/>
      <c r="J33" s="16">
        <v>45476</v>
      </c>
      <c r="K33" s="18">
        <f t="shared" si="2"/>
        <v>147851</v>
      </c>
    </row>
    <row r="34" spans="1:11" s="40" customFormat="1" ht="12">
      <c r="A34" s="34"/>
      <c r="B34" s="35" t="s">
        <v>67</v>
      </c>
      <c r="C34" s="36"/>
      <c r="D34" s="36"/>
      <c r="E34" s="37">
        <f>SUM(E4:E33)</f>
        <v>1155</v>
      </c>
      <c r="F34" s="37"/>
      <c r="G34" s="38">
        <f>SUM(G4:G33)</f>
        <v>2577000</v>
      </c>
      <c r="H34" s="38">
        <f>SUM(H4:H33)</f>
        <v>2152725</v>
      </c>
      <c r="I34" s="39">
        <f>SUM(I4:I33)</f>
        <v>1695148</v>
      </c>
      <c r="J34" s="39">
        <f>SUM(J4:J33)</f>
        <v>47514</v>
      </c>
      <c r="K34" s="38">
        <f>SUM(K4:K33)</f>
        <v>6472387</v>
      </c>
    </row>
    <row r="35" spans="1:11" ht="12.75">
      <c r="A35" s="41"/>
      <c r="B35" s="42"/>
      <c r="C35" s="43"/>
      <c r="D35" s="43"/>
      <c r="E35" s="44"/>
      <c r="F35" s="44"/>
      <c r="G35" s="44"/>
      <c r="H35" s="44"/>
      <c r="J35" s="44"/>
      <c r="K35" s="45"/>
    </row>
    <row r="36" spans="1:11" ht="12.75">
      <c r="A36" s="41"/>
      <c r="B36" s="42"/>
      <c r="C36" s="43"/>
      <c r="D36" s="43"/>
      <c r="E36" s="44"/>
      <c r="F36" s="44"/>
      <c r="G36" s="3"/>
      <c r="H36" s="3"/>
      <c r="I36" s="4"/>
      <c r="J36" s="44"/>
      <c r="K36" s="45"/>
    </row>
    <row r="37" spans="1:11" ht="30">
      <c r="A37" s="5" t="s">
        <v>1</v>
      </c>
      <c r="B37" s="5" t="s">
        <v>2</v>
      </c>
      <c r="C37" s="6" t="s">
        <v>3</v>
      </c>
      <c r="D37" s="5" t="s">
        <v>4</v>
      </c>
      <c r="E37" s="6" t="s">
        <v>5</v>
      </c>
      <c r="F37" s="6" t="s">
        <v>6</v>
      </c>
      <c r="G37" s="7" t="s">
        <v>7</v>
      </c>
      <c r="H37" s="8" t="s">
        <v>8</v>
      </c>
      <c r="I37" s="8" t="s">
        <v>9</v>
      </c>
      <c r="J37" s="8" t="s">
        <v>10</v>
      </c>
      <c r="K37" s="5" t="s">
        <v>11</v>
      </c>
    </row>
    <row r="38" spans="1:11" ht="79.5" customHeight="1">
      <c r="A38" s="45">
        <v>1</v>
      </c>
      <c r="B38" s="46" t="s">
        <v>68</v>
      </c>
      <c r="C38" s="45"/>
      <c r="D38" s="45" t="s">
        <v>69</v>
      </c>
      <c r="E38" s="47">
        <v>75</v>
      </c>
      <c r="F38" s="47">
        <v>354</v>
      </c>
      <c r="G38" s="18"/>
      <c r="H38" s="16">
        <v>557550</v>
      </c>
      <c r="I38" s="48"/>
      <c r="J38" s="49">
        <v>68734</v>
      </c>
      <c r="K38" s="18">
        <f>G38+I38+J38+H38</f>
        <v>626284</v>
      </c>
    </row>
    <row r="39" spans="1:11" ht="63.75" customHeight="1">
      <c r="A39" s="45">
        <v>2</v>
      </c>
      <c r="B39" s="50" t="s">
        <v>70</v>
      </c>
      <c r="C39" s="45"/>
      <c r="D39" s="45" t="s">
        <v>69</v>
      </c>
      <c r="E39" s="47">
        <v>75</v>
      </c>
      <c r="F39" s="47">
        <v>354</v>
      </c>
      <c r="G39" s="18"/>
      <c r="H39" s="16">
        <v>557550</v>
      </c>
      <c r="I39" s="17">
        <v>0</v>
      </c>
      <c r="J39" s="17"/>
      <c r="K39" s="18">
        <f>G39+I39+J39+H39</f>
        <v>557550</v>
      </c>
    </row>
    <row r="40" spans="1:11" s="55" customFormat="1" ht="16.5" customHeight="1">
      <c r="A40" s="51"/>
      <c r="B40" s="52" t="s">
        <v>67</v>
      </c>
      <c r="C40" s="52"/>
      <c r="D40" s="52"/>
      <c r="E40" s="37">
        <f>SUM(E38:E39)</f>
        <v>150</v>
      </c>
      <c r="F40" s="35"/>
      <c r="G40" s="53">
        <f>SUM(G38:G39)</f>
        <v>0</v>
      </c>
      <c r="H40" s="53">
        <f>SUM(H38:H39)</f>
        <v>1115100</v>
      </c>
      <c r="I40" s="54">
        <f>SUM(I38:I39)</f>
        <v>0</v>
      </c>
      <c r="J40" s="54">
        <f>SUM(J38:J39)</f>
        <v>68734</v>
      </c>
      <c r="K40" s="53">
        <f>SUM(K38:K39)</f>
        <v>1183834</v>
      </c>
    </row>
    <row r="41" spans="1:11" ht="16.5" customHeight="1">
      <c r="A41" s="44"/>
      <c r="B41" s="56"/>
      <c r="C41" s="56"/>
      <c r="D41" s="56"/>
      <c r="E41" s="56"/>
      <c r="F41" s="56"/>
      <c r="G41" s="57"/>
      <c r="H41" s="57"/>
      <c r="I41" s="57"/>
      <c r="J41" s="44"/>
      <c r="K41" s="45"/>
    </row>
    <row r="42" spans="7:11" ht="12.75">
      <c r="G42" s="3"/>
      <c r="H42" s="3"/>
      <c r="I42" s="4"/>
      <c r="J42" s="44"/>
      <c r="K42" s="45"/>
    </row>
    <row r="43" spans="1:11" ht="30">
      <c r="A43" s="5" t="s">
        <v>1</v>
      </c>
      <c r="B43" s="5" t="s">
        <v>2</v>
      </c>
      <c r="C43" s="6" t="s">
        <v>3</v>
      </c>
      <c r="D43" s="5" t="s">
        <v>4</v>
      </c>
      <c r="E43" s="6" t="s">
        <v>5</v>
      </c>
      <c r="F43" s="6" t="s">
        <v>6</v>
      </c>
      <c r="G43" s="7" t="s">
        <v>7</v>
      </c>
      <c r="H43" s="8" t="s">
        <v>8</v>
      </c>
      <c r="I43" s="8" t="s">
        <v>9</v>
      </c>
      <c r="J43" s="8" t="s">
        <v>10</v>
      </c>
      <c r="K43" s="5" t="s">
        <v>11</v>
      </c>
    </row>
    <row r="44" spans="1:11" ht="25.5">
      <c r="A44" s="45">
        <v>1</v>
      </c>
      <c r="B44" s="10" t="s">
        <v>15</v>
      </c>
      <c r="C44" s="58" t="s">
        <v>71</v>
      </c>
      <c r="D44" s="59" t="s">
        <v>72</v>
      </c>
      <c r="E44" s="60">
        <v>25</v>
      </c>
      <c r="F44" s="60">
        <v>354</v>
      </c>
      <c r="G44" s="18"/>
      <c r="H44" s="16">
        <v>123900</v>
      </c>
      <c r="I44" s="16"/>
      <c r="J44" s="16">
        <v>59402</v>
      </c>
      <c r="K44" s="18">
        <f aca="true" t="shared" si="3" ref="K44:K49">G44+I44+J44+H44</f>
        <v>183302</v>
      </c>
    </row>
    <row r="45" spans="1:11" ht="25.5">
      <c r="A45" s="45">
        <v>2</v>
      </c>
      <c r="B45" s="61" t="s">
        <v>21</v>
      </c>
      <c r="C45" s="62" t="s">
        <v>73</v>
      </c>
      <c r="D45" s="59" t="s">
        <v>72</v>
      </c>
      <c r="E45" s="60">
        <v>25</v>
      </c>
      <c r="F45" s="60">
        <v>354</v>
      </c>
      <c r="G45" s="18"/>
      <c r="H45" s="16">
        <v>123900</v>
      </c>
      <c r="I45" s="16"/>
      <c r="J45" s="16">
        <v>59402</v>
      </c>
      <c r="K45" s="18">
        <f t="shared" si="3"/>
        <v>183302</v>
      </c>
    </row>
    <row r="46" spans="1:11" ht="38.25">
      <c r="A46" s="45">
        <v>3</v>
      </c>
      <c r="B46" s="63" t="s">
        <v>74</v>
      </c>
      <c r="C46" s="62" t="s">
        <v>75</v>
      </c>
      <c r="D46" s="59" t="s">
        <v>72</v>
      </c>
      <c r="E46" s="60">
        <v>25</v>
      </c>
      <c r="F46" s="60">
        <v>354</v>
      </c>
      <c r="G46" s="18"/>
      <c r="H46" s="16">
        <v>123900</v>
      </c>
      <c r="I46" s="16"/>
      <c r="J46" s="16">
        <v>59402</v>
      </c>
      <c r="K46" s="18">
        <f t="shared" si="3"/>
        <v>183302</v>
      </c>
    </row>
    <row r="47" spans="1:11" s="3" customFormat="1" ht="38.25">
      <c r="A47" s="106">
        <v>4</v>
      </c>
      <c r="B47" s="107" t="s">
        <v>76</v>
      </c>
      <c r="C47" s="108" t="s">
        <v>36</v>
      </c>
      <c r="D47" s="109" t="s">
        <v>72</v>
      </c>
      <c r="E47" s="60">
        <v>25</v>
      </c>
      <c r="F47" s="60">
        <v>354</v>
      </c>
      <c r="G47" s="110"/>
      <c r="H47" s="111">
        <v>123900</v>
      </c>
      <c r="I47" s="111">
        <v>59402</v>
      </c>
      <c r="J47" s="112">
        <v>0</v>
      </c>
      <c r="K47" s="110">
        <f t="shared" si="3"/>
        <v>183302</v>
      </c>
    </row>
    <row r="48" spans="1:11" ht="25.5">
      <c r="A48" s="45">
        <v>5</v>
      </c>
      <c r="B48" s="64" t="s">
        <v>51</v>
      </c>
      <c r="C48" s="65" t="s">
        <v>77</v>
      </c>
      <c r="D48" s="59" t="s">
        <v>72</v>
      </c>
      <c r="E48" s="60">
        <v>320</v>
      </c>
      <c r="F48" s="60">
        <v>354</v>
      </c>
      <c r="G48" s="18"/>
      <c r="H48" s="16">
        <v>1573455</v>
      </c>
      <c r="I48" s="16"/>
      <c r="J48" s="16">
        <v>594932</v>
      </c>
      <c r="K48" s="18">
        <f t="shared" si="3"/>
        <v>2168387</v>
      </c>
    </row>
    <row r="49" spans="1:11" ht="51">
      <c r="A49" s="45">
        <v>6</v>
      </c>
      <c r="B49" s="64" t="s">
        <v>78</v>
      </c>
      <c r="C49" s="66" t="s">
        <v>79</v>
      </c>
      <c r="D49" s="59" t="s">
        <v>72</v>
      </c>
      <c r="E49" s="60">
        <v>75</v>
      </c>
      <c r="F49" s="60">
        <v>354</v>
      </c>
      <c r="G49" s="18"/>
      <c r="H49" s="16">
        <v>371700</v>
      </c>
      <c r="I49" s="16"/>
      <c r="J49" s="16">
        <v>178206</v>
      </c>
      <c r="K49" s="18">
        <f t="shared" si="3"/>
        <v>549906</v>
      </c>
    </row>
    <row r="50" spans="1:11" s="55" customFormat="1" ht="12">
      <c r="A50" s="51"/>
      <c r="B50" s="52" t="s">
        <v>67</v>
      </c>
      <c r="C50" s="51"/>
      <c r="D50" s="67"/>
      <c r="E50" s="68">
        <f>SUM(E44:E49)</f>
        <v>495</v>
      </c>
      <c r="F50" s="53"/>
      <c r="G50" s="53">
        <f>SUM(G44:G49)</f>
        <v>0</v>
      </c>
      <c r="H50" s="53">
        <f>SUM(H44:H49)</f>
        <v>2440755</v>
      </c>
      <c r="I50" s="54">
        <f>SUM(I44:I49)</f>
        <v>59402</v>
      </c>
      <c r="J50" s="54">
        <f>SUM(J44:J49)</f>
        <v>951344</v>
      </c>
      <c r="K50" s="53">
        <f>SUM(K44:K49)</f>
        <v>3451501</v>
      </c>
    </row>
    <row r="51" spans="2:11" ht="15">
      <c r="B51" s="56"/>
      <c r="C51" s="44"/>
      <c r="D51" s="44"/>
      <c r="E51" s="57"/>
      <c r="F51" s="57"/>
      <c r="G51" s="57"/>
      <c r="H51" s="57"/>
      <c r="J51" s="44"/>
      <c r="K51" s="45"/>
    </row>
    <row r="52" spans="2:11" ht="15">
      <c r="B52" s="56"/>
      <c r="C52" s="44"/>
      <c r="D52" s="44"/>
      <c r="E52" s="57"/>
      <c r="F52" s="57"/>
      <c r="G52" s="3"/>
      <c r="H52" s="3"/>
      <c r="I52" s="4"/>
      <c r="J52" s="44"/>
      <c r="K52" s="45"/>
    </row>
    <row r="53" spans="1:11" ht="30">
      <c r="A53" s="5" t="s">
        <v>1</v>
      </c>
      <c r="B53" s="5" t="s">
        <v>2</v>
      </c>
      <c r="C53" s="6" t="s">
        <v>3</v>
      </c>
      <c r="D53" s="5" t="s">
        <v>4</v>
      </c>
      <c r="E53" s="6" t="s">
        <v>5</v>
      </c>
      <c r="F53" s="6" t="s">
        <v>6</v>
      </c>
      <c r="G53" s="7" t="s">
        <v>7</v>
      </c>
      <c r="H53" s="8" t="s">
        <v>8</v>
      </c>
      <c r="I53" s="8" t="s">
        <v>9</v>
      </c>
      <c r="J53" s="8" t="s">
        <v>10</v>
      </c>
      <c r="K53" s="5" t="s">
        <v>11</v>
      </c>
    </row>
    <row r="54" spans="1:11" ht="51">
      <c r="A54" s="45">
        <v>1</v>
      </c>
      <c r="B54" s="58" t="s">
        <v>80</v>
      </c>
      <c r="C54" s="62" t="s">
        <v>81</v>
      </c>
      <c r="D54" s="45" t="s">
        <v>82</v>
      </c>
      <c r="E54" s="69">
        <v>120</v>
      </c>
      <c r="F54" s="69">
        <v>354</v>
      </c>
      <c r="G54" s="18"/>
      <c r="H54" s="16">
        <v>424800</v>
      </c>
      <c r="I54" s="16"/>
      <c r="J54" s="16">
        <v>169720</v>
      </c>
      <c r="K54" s="18">
        <f>G54+I54+J54+H54</f>
        <v>594520</v>
      </c>
    </row>
    <row r="55" spans="1:11" ht="51">
      <c r="A55" s="45">
        <v>2</v>
      </c>
      <c r="B55" s="62" t="s">
        <v>80</v>
      </c>
      <c r="C55" s="62" t="s">
        <v>83</v>
      </c>
      <c r="D55" s="45" t="s">
        <v>82</v>
      </c>
      <c r="E55" s="69">
        <v>35</v>
      </c>
      <c r="F55" s="69">
        <v>354</v>
      </c>
      <c r="G55" s="18"/>
      <c r="H55" s="16">
        <v>123900</v>
      </c>
      <c r="I55" s="16"/>
      <c r="J55" s="16">
        <v>42430</v>
      </c>
      <c r="K55" s="18">
        <f aca="true" t="shared" si="4" ref="K55:K66">G55+I55+J55+H55</f>
        <v>166330</v>
      </c>
    </row>
    <row r="56" spans="1:11" ht="51">
      <c r="A56" s="45">
        <v>3</v>
      </c>
      <c r="B56" s="62" t="s">
        <v>80</v>
      </c>
      <c r="C56" s="69" t="s">
        <v>84</v>
      </c>
      <c r="D56" s="45" t="s">
        <v>82</v>
      </c>
      <c r="E56" s="69">
        <v>20</v>
      </c>
      <c r="F56" s="69">
        <v>354</v>
      </c>
      <c r="G56" s="18"/>
      <c r="H56" s="16">
        <v>70800</v>
      </c>
      <c r="I56" s="16"/>
      <c r="J56" s="16">
        <v>42430</v>
      </c>
      <c r="K56" s="18">
        <f t="shared" si="4"/>
        <v>113230</v>
      </c>
    </row>
    <row r="57" spans="1:11" ht="51">
      <c r="A57" s="45">
        <v>4</v>
      </c>
      <c r="B57" s="62" t="s">
        <v>80</v>
      </c>
      <c r="C57" s="69"/>
      <c r="D57" s="45" t="s">
        <v>82</v>
      </c>
      <c r="E57" s="69">
        <v>20</v>
      </c>
      <c r="F57" s="69">
        <v>354</v>
      </c>
      <c r="G57" s="18"/>
      <c r="H57" s="16">
        <v>70800</v>
      </c>
      <c r="I57" s="16"/>
      <c r="J57" s="16">
        <v>58102</v>
      </c>
      <c r="K57" s="18">
        <f t="shared" si="4"/>
        <v>128902</v>
      </c>
    </row>
    <row r="58" spans="1:11" ht="38.25">
      <c r="A58" s="45">
        <v>5</v>
      </c>
      <c r="B58" s="70" t="s">
        <v>85</v>
      </c>
      <c r="C58" s="62"/>
      <c r="D58" s="45" t="s">
        <v>82</v>
      </c>
      <c r="E58" s="69">
        <v>10</v>
      </c>
      <c r="F58" s="69">
        <v>354</v>
      </c>
      <c r="G58" s="18"/>
      <c r="H58" s="16">
        <v>35400</v>
      </c>
      <c r="I58" s="16"/>
      <c r="J58" s="16">
        <v>24256</v>
      </c>
      <c r="K58" s="18">
        <f t="shared" si="4"/>
        <v>59656</v>
      </c>
    </row>
    <row r="59" spans="1:11" ht="25.5">
      <c r="A59" s="45">
        <v>6</v>
      </c>
      <c r="B59" s="62" t="s">
        <v>86</v>
      </c>
      <c r="C59" s="71" t="s">
        <v>87</v>
      </c>
      <c r="D59" s="45" t="s">
        <v>82</v>
      </c>
      <c r="E59" s="69">
        <v>25</v>
      </c>
      <c r="F59" s="69">
        <v>354</v>
      </c>
      <c r="G59" s="18"/>
      <c r="H59" s="16">
        <v>88500</v>
      </c>
      <c r="I59" s="16"/>
      <c r="J59" s="16">
        <v>24256</v>
      </c>
      <c r="K59" s="18">
        <f t="shared" si="4"/>
        <v>112756</v>
      </c>
    </row>
    <row r="60" spans="1:11" ht="25.5">
      <c r="A60" s="45">
        <v>7</v>
      </c>
      <c r="B60" s="71" t="s">
        <v>88</v>
      </c>
      <c r="C60" s="72" t="s">
        <v>89</v>
      </c>
      <c r="D60" s="45" t="s">
        <v>82</v>
      </c>
      <c r="E60" s="69">
        <v>40</v>
      </c>
      <c r="F60" s="69">
        <v>354</v>
      </c>
      <c r="G60" s="18"/>
      <c r="H60" s="16">
        <v>141600</v>
      </c>
      <c r="I60" s="16"/>
      <c r="J60" s="16">
        <v>63699</v>
      </c>
      <c r="K60" s="18">
        <f t="shared" si="4"/>
        <v>205299</v>
      </c>
    </row>
    <row r="61" spans="1:11" ht="25.5">
      <c r="A61" s="45">
        <v>8</v>
      </c>
      <c r="B61" s="72" t="s">
        <v>90</v>
      </c>
      <c r="C61" s="72" t="s">
        <v>91</v>
      </c>
      <c r="D61" s="45" t="s">
        <v>82</v>
      </c>
      <c r="E61" s="69">
        <v>25</v>
      </c>
      <c r="F61" s="69">
        <v>354</v>
      </c>
      <c r="G61" s="18"/>
      <c r="H61" s="16">
        <v>88500</v>
      </c>
      <c r="I61" s="16"/>
      <c r="J61" s="16">
        <v>33846</v>
      </c>
      <c r="K61" s="18">
        <f t="shared" si="4"/>
        <v>122346</v>
      </c>
    </row>
    <row r="62" spans="1:11" ht="25.5">
      <c r="A62" s="45">
        <v>9</v>
      </c>
      <c r="B62" s="72" t="s">
        <v>92</v>
      </c>
      <c r="C62" s="72" t="s">
        <v>93</v>
      </c>
      <c r="D62" s="45" t="s">
        <v>82</v>
      </c>
      <c r="E62" s="69">
        <v>30</v>
      </c>
      <c r="F62" s="69">
        <v>354</v>
      </c>
      <c r="G62" s="18"/>
      <c r="H62" s="16">
        <v>106200</v>
      </c>
      <c r="I62" s="16"/>
      <c r="J62" s="16">
        <v>48512</v>
      </c>
      <c r="K62" s="18">
        <f t="shared" si="4"/>
        <v>154712</v>
      </c>
    </row>
    <row r="63" spans="1:11" ht="25.5">
      <c r="A63" s="45">
        <v>10</v>
      </c>
      <c r="B63" s="72" t="s">
        <v>47</v>
      </c>
      <c r="C63" s="71" t="s">
        <v>94</v>
      </c>
      <c r="D63" s="45" t="s">
        <v>82</v>
      </c>
      <c r="E63" s="69">
        <v>25</v>
      </c>
      <c r="F63" s="69">
        <v>354</v>
      </c>
      <c r="G63" s="18"/>
      <c r="H63" s="16">
        <v>88500</v>
      </c>
      <c r="I63" s="16"/>
      <c r="J63" s="16">
        <v>33846</v>
      </c>
      <c r="K63" s="18">
        <f t="shared" si="4"/>
        <v>122346</v>
      </c>
    </row>
    <row r="64" spans="1:11" ht="25.5">
      <c r="A64" s="45">
        <v>11</v>
      </c>
      <c r="B64" s="71" t="s">
        <v>95</v>
      </c>
      <c r="C64" s="71" t="s">
        <v>96</v>
      </c>
      <c r="D64" s="45" t="s">
        <v>82</v>
      </c>
      <c r="E64" s="69">
        <v>25</v>
      </c>
      <c r="F64" s="69">
        <v>354</v>
      </c>
      <c r="G64" s="18"/>
      <c r="H64" s="16">
        <v>88500</v>
      </c>
      <c r="I64" s="16"/>
      <c r="J64" s="16">
        <v>42430</v>
      </c>
      <c r="K64" s="18">
        <f t="shared" si="4"/>
        <v>130930</v>
      </c>
    </row>
    <row r="65" spans="1:11" ht="25.5">
      <c r="A65" s="45">
        <v>12</v>
      </c>
      <c r="B65" s="71" t="s">
        <v>97</v>
      </c>
      <c r="C65" s="71"/>
      <c r="D65" s="45" t="s">
        <v>82</v>
      </c>
      <c r="E65" s="69">
        <v>30</v>
      </c>
      <c r="F65" s="69">
        <v>354</v>
      </c>
      <c r="G65" s="18"/>
      <c r="H65" s="16">
        <v>106200</v>
      </c>
      <c r="I65" s="16"/>
      <c r="J65" s="16">
        <v>76276</v>
      </c>
      <c r="K65" s="18">
        <f t="shared" si="4"/>
        <v>182476</v>
      </c>
    </row>
    <row r="66" spans="1:11" ht="25.5">
      <c r="A66" s="45">
        <v>13</v>
      </c>
      <c r="B66" s="73" t="s">
        <v>98</v>
      </c>
      <c r="C66" s="71"/>
      <c r="D66" s="45" t="s">
        <v>82</v>
      </c>
      <c r="E66" s="69">
        <v>30</v>
      </c>
      <c r="F66" s="69">
        <v>354</v>
      </c>
      <c r="G66" s="18"/>
      <c r="H66" s="16">
        <v>106200</v>
      </c>
      <c r="I66" s="16"/>
      <c r="J66" s="16">
        <v>32947</v>
      </c>
      <c r="K66" s="18">
        <f t="shared" si="4"/>
        <v>139147</v>
      </c>
    </row>
    <row r="67" spans="1:11" s="55" customFormat="1" ht="12">
      <c r="A67" s="51"/>
      <c r="B67" s="52" t="s">
        <v>67</v>
      </c>
      <c r="C67" s="51"/>
      <c r="D67" s="51"/>
      <c r="E67" s="37">
        <f>SUM(E54:E66)</f>
        <v>435</v>
      </c>
      <c r="F67" s="35"/>
      <c r="G67" s="38">
        <f>SUM(G54:G66)</f>
        <v>0</v>
      </c>
      <c r="H67" s="38">
        <f>SUM(H54:H66)</f>
        <v>1539900</v>
      </c>
      <c r="I67" s="39">
        <f>SUM(I54:I66)</f>
        <v>0</v>
      </c>
      <c r="J67" s="39">
        <f>SUM(J54:J66)</f>
        <v>692750</v>
      </c>
      <c r="K67" s="38">
        <f>SUM(K54:K66)</f>
        <v>2232650</v>
      </c>
    </row>
    <row r="68" spans="5:11" ht="12.75">
      <c r="E68" s="74"/>
      <c r="F68" s="74"/>
      <c r="G68" s="74"/>
      <c r="H68" s="74"/>
      <c r="I68" s="74"/>
      <c r="J68" s="74"/>
      <c r="K68" s="74"/>
    </row>
    <row r="69" spans="2:11" s="75" customFormat="1" ht="12.75">
      <c r="B69" s="76" t="s">
        <v>99</v>
      </c>
      <c r="C69" s="76"/>
      <c r="D69" s="76"/>
      <c r="E69" s="77">
        <f>E34+E40+E50+E67</f>
        <v>2235</v>
      </c>
      <c r="F69" s="78"/>
      <c r="G69" s="79">
        <f>G34+G40+G50+G67</f>
        <v>2577000</v>
      </c>
      <c r="H69" s="79">
        <f>H34+H40+H50+H67</f>
        <v>7248480</v>
      </c>
      <c r="I69" s="80">
        <f>I34+I40+I50+I67</f>
        <v>1754550</v>
      </c>
      <c r="J69" s="81">
        <f>J34+J40+J50+J67</f>
        <v>1760342</v>
      </c>
      <c r="K69" s="77">
        <f>K34+K40+K50+K67</f>
        <v>13340372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8"/>
  <sheetViews>
    <sheetView workbookViewId="0" topLeftCell="G1">
      <selection activeCell="Q5" sqref="Q5:Q6"/>
    </sheetView>
  </sheetViews>
  <sheetFormatPr defaultColWidth="9.00390625" defaultRowHeight="12.75"/>
  <cols>
    <col min="1" max="1" width="11.75390625" style="0" customWidth="1"/>
    <col min="6" max="6" width="13.375" style="0" customWidth="1"/>
    <col min="7" max="7" width="12.125" style="0" customWidth="1"/>
    <col min="9" max="9" width="10.875" style="0" customWidth="1"/>
    <col min="15" max="15" width="10.75390625" style="0" customWidth="1"/>
    <col min="18" max="18" width="12.25390625" style="0" bestFit="1" customWidth="1"/>
  </cols>
  <sheetData>
    <row r="2" spans="1:16" ht="12.75" customHeight="1">
      <c r="A2" s="102" t="s">
        <v>100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="100" customFormat="1" ht="12.75">
      <c r="A3" s="101" t="s">
        <v>14</v>
      </c>
    </row>
    <row r="4" spans="1:17" ht="51">
      <c r="A4" s="82"/>
      <c r="B4" s="83" t="s">
        <v>101</v>
      </c>
      <c r="C4" s="84" t="s">
        <v>102</v>
      </c>
      <c r="D4" s="84" t="s">
        <v>103</v>
      </c>
      <c r="E4" s="84" t="s">
        <v>104</v>
      </c>
      <c r="F4" s="84" t="s">
        <v>105</v>
      </c>
      <c r="G4" s="84" t="s">
        <v>106</v>
      </c>
      <c r="H4" s="84" t="s">
        <v>107</v>
      </c>
      <c r="I4" s="84" t="s">
        <v>108</v>
      </c>
      <c r="J4" s="84" t="s">
        <v>109</v>
      </c>
      <c r="K4" s="85" t="s">
        <v>110</v>
      </c>
      <c r="L4" s="86">
        <v>0.7</v>
      </c>
      <c r="M4" s="86">
        <v>0.8</v>
      </c>
      <c r="N4" s="84" t="s">
        <v>111</v>
      </c>
      <c r="O4" s="83" t="s">
        <v>112</v>
      </c>
      <c r="P4" s="96" t="s">
        <v>113</v>
      </c>
      <c r="Q4" s="87" t="s">
        <v>114</v>
      </c>
    </row>
    <row r="5" spans="1:19" ht="12.75">
      <c r="A5" s="82" t="s">
        <v>115</v>
      </c>
      <c r="B5" s="82">
        <v>1</v>
      </c>
      <c r="C5" s="82" t="s">
        <v>116</v>
      </c>
      <c r="D5" s="82">
        <v>16</v>
      </c>
      <c r="E5" s="88">
        <v>4200</v>
      </c>
      <c r="F5" s="82">
        <v>1.06</v>
      </c>
      <c r="G5" s="88">
        <f>E5*F5</f>
        <v>4452</v>
      </c>
      <c r="H5" s="88"/>
      <c r="I5" s="88">
        <v>0</v>
      </c>
      <c r="J5" s="88">
        <f>E5*0.2</f>
        <v>840</v>
      </c>
      <c r="K5" s="88">
        <f>G5+J5+H5</f>
        <v>5292</v>
      </c>
      <c r="L5" s="88">
        <f>K5*0.7</f>
        <v>3704.3999999999996</v>
      </c>
      <c r="M5" s="88">
        <f>K5*0.8</f>
        <v>4233.6</v>
      </c>
      <c r="N5" s="88">
        <f>K5+L5+M5</f>
        <v>13230</v>
      </c>
      <c r="O5" s="88">
        <f>N5*0.32</f>
        <v>4233.6</v>
      </c>
      <c r="P5" s="89">
        <f>N5+O5</f>
        <v>17463.6</v>
      </c>
      <c r="Q5" s="89">
        <f>P5*1.302</f>
        <v>22737.6072</v>
      </c>
      <c r="R5" s="90"/>
      <c r="S5" s="91"/>
    </row>
    <row r="6" spans="1:19" ht="12.75">
      <c r="A6" s="82" t="s">
        <v>117</v>
      </c>
      <c r="B6" s="82">
        <v>1</v>
      </c>
      <c r="C6" s="82" t="s">
        <v>118</v>
      </c>
      <c r="D6" s="82">
        <v>5</v>
      </c>
      <c r="E6" s="88">
        <v>2556</v>
      </c>
      <c r="F6" s="82">
        <v>1.3</v>
      </c>
      <c r="G6" s="88">
        <f>E6*F6</f>
        <v>3322.8</v>
      </c>
      <c r="H6" s="88">
        <f>E6*0.12</f>
        <v>306.71999999999997</v>
      </c>
      <c r="I6" s="88">
        <v>0</v>
      </c>
      <c r="J6" s="88">
        <f>E6*0.15</f>
        <v>383.4</v>
      </c>
      <c r="K6" s="88">
        <f>G6+J6+H6</f>
        <v>4012.92</v>
      </c>
      <c r="L6" s="88">
        <f>K6*0.7</f>
        <v>2809.044</v>
      </c>
      <c r="M6" s="88">
        <f>K6*0.8</f>
        <v>3210.3360000000002</v>
      </c>
      <c r="N6" s="88">
        <f>K6+L6+M6</f>
        <v>10032.3</v>
      </c>
      <c r="O6" s="88">
        <f>N6*0.32</f>
        <v>3210.336</v>
      </c>
      <c r="P6" s="89">
        <f>N6+O6</f>
        <v>13242.635999999999</v>
      </c>
      <c r="Q6" s="89">
        <f>P6*1.302</f>
        <v>17241.912072</v>
      </c>
      <c r="R6" s="90"/>
      <c r="S6" s="91"/>
    </row>
    <row r="7" spans="1:17" ht="12.75">
      <c r="A7" s="92" t="s">
        <v>11</v>
      </c>
      <c r="B7" s="92">
        <f>SUM(B5:B6)</f>
        <v>2</v>
      </c>
      <c r="C7" s="82"/>
      <c r="D7" s="82"/>
      <c r="E7" s="82"/>
      <c r="F7" s="82"/>
      <c r="G7" s="93">
        <f>SUM(G5:G6)</f>
        <v>7774.8</v>
      </c>
      <c r="H7" s="93">
        <f>SUM(H5:H6)</f>
        <v>306.71999999999997</v>
      </c>
      <c r="I7" s="93"/>
      <c r="J7" s="93">
        <f aca="true" t="shared" si="0" ref="J7:Q7">SUM(J5:J6)</f>
        <v>1223.4</v>
      </c>
      <c r="K7" s="93">
        <f t="shared" si="0"/>
        <v>9304.92</v>
      </c>
      <c r="L7" s="93">
        <f t="shared" si="0"/>
        <v>6513.4439999999995</v>
      </c>
      <c r="M7" s="93">
        <f t="shared" si="0"/>
        <v>7443.936000000001</v>
      </c>
      <c r="N7" s="93">
        <f t="shared" si="0"/>
        <v>23262.3</v>
      </c>
      <c r="O7" s="93">
        <f t="shared" si="0"/>
        <v>7443.936</v>
      </c>
      <c r="P7" s="94">
        <f t="shared" si="0"/>
        <v>30706.235999999997</v>
      </c>
      <c r="Q7" s="94">
        <f t="shared" si="0"/>
        <v>39979.519272</v>
      </c>
    </row>
    <row r="10" spans="1:16" s="100" customFormat="1" ht="12.75">
      <c r="A10" s="103" t="s">
        <v>100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16" s="100" customFormat="1" ht="12.75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3" s="100" customFormat="1" ht="12.75">
      <c r="A12" s="101" t="s">
        <v>119</v>
      </c>
      <c r="B12" s="101"/>
      <c r="C12" s="101"/>
    </row>
    <row r="13" spans="1:17" ht="66" customHeight="1">
      <c r="A13" s="82"/>
      <c r="B13" s="83" t="s">
        <v>101</v>
      </c>
      <c r="C13" s="84" t="s">
        <v>102</v>
      </c>
      <c r="D13" s="84" t="s">
        <v>103</v>
      </c>
      <c r="E13" s="84" t="s">
        <v>104</v>
      </c>
      <c r="F13" s="84" t="s">
        <v>105</v>
      </c>
      <c r="G13" s="84" t="s">
        <v>106</v>
      </c>
      <c r="H13" s="84" t="s">
        <v>107</v>
      </c>
      <c r="I13" s="84" t="s">
        <v>108</v>
      </c>
      <c r="J13" s="84" t="s">
        <v>109</v>
      </c>
      <c r="K13" s="85" t="s">
        <v>110</v>
      </c>
      <c r="L13" s="86">
        <v>0.7</v>
      </c>
      <c r="M13" s="86">
        <v>0.8</v>
      </c>
      <c r="N13" s="84" t="s">
        <v>111</v>
      </c>
      <c r="O13" s="83" t="s">
        <v>112</v>
      </c>
      <c r="P13" s="96" t="s">
        <v>113</v>
      </c>
      <c r="Q13" s="97" t="s">
        <v>114</v>
      </c>
    </row>
    <row r="14" spans="1:19" ht="13.5" customHeight="1">
      <c r="A14" s="82" t="s">
        <v>120</v>
      </c>
      <c r="B14" s="82">
        <v>1</v>
      </c>
      <c r="C14" s="82" t="s">
        <v>116</v>
      </c>
      <c r="D14" s="82">
        <v>21</v>
      </c>
      <c r="E14" s="82">
        <v>4200</v>
      </c>
      <c r="F14" s="82">
        <v>1.2</v>
      </c>
      <c r="G14" s="88">
        <f>E14*F14</f>
        <v>5040</v>
      </c>
      <c r="H14" s="95"/>
      <c r="I14" s="88"/>
      <c r="J14" s="88">
        <f>E14*0.2</f>
        <v>840</v>
      </c>
      <c r="K14" s="88">
        <f>G14+J14+H14+I14</f>
        <v>5880</v>
      </c>
      <c r="L14" s="88">
        <f>K14*0.7</f>
        <v>4116</v>
      </c>
      <c r="M14" s="88">
        <f>K14*0.8</f>
        <v>4704</v>
      </c>
      <c r="N14" s="88">
        <f>K14+L14+M14</f>
        <v>14700</v>
      </c>
      <c r="O14" s="88">
        <f>N14*0.38</f>
        <v>5586</v>
      </c>
      <c r="P14" s="98">
        <f>N14+O14</f>
        <v>20286</v>
      </c>
      <c r="Q14" s="98">
        <f>P14*1.302</f>
        <v>26412.372</v>
      </c>
      <c r="R14" s="90"/>
      <c r="S14" s="91"/>
    </row>
    <row r="15" spans="1:19" ht="12.75">
      <c r="A15" s="82" t="s">
        <v>115</v>
      </c>
      <c r="B15" s="82">
        <v>1</v>
      </c>
      <c r="C15" s="82" t="s">
        <v>116</v>
      </c>
      <c r="D15" s="82">
        <v>16</v>
      </c>
      <c r="E15" s="88">
        <v>4200</v>
      </c>
      <c r="F15" s="82">
        <v>1.1</v>
      </c>
      <c r="G15" s="88">
        <f>E15*F15</f>
        <v>4620</v>
      </c>
      <c r="H15" s="88"/>
      <c r="I15" s="88"/>
      <c r="J15" s="88">
        <f>E15*0.2</f>
        <v>840</v>
      </c>
      <c r="K15" s="88">
        <f>G15+J15+H15+I15</f>
        <v>5460</v>
      </c>
      <c r="L15" s="88">
        <f>K15*0.7</f>
        <v>3821.9999999999995</v>
      </c>
      <c r="M15" s="88">
        <f>K15*0.8</f>
        <v>4368</v>
      </c>
      <c r="N15" s="88">
        <f>K15+L15+M15</f>
        <v>13650</v>
      </c>
      <c r="O15" s="88">
        <f>N15*0.38</f>
        <v>5187</v>
      </c>
      <c r="P15" s="98">
        <f>N15+O15</f>
        <v>18837</v>
      </c>
      <c r="Q15" s="98">
        <f>P15*1.302</f>
        <v>24525.774</v>
      </c>
      <c r="R15" s="90"/>
      <c r="S15" s="91"/>
    </row>
    <row r="16" spans="1:19" ht="12.75">
      <c r="A16" s="82" t="s">
        <v>117</v>
      </c>
      <c r="B16" s="82">
        <v>1</v>
      </c>
      <c r="C16" s="82" t="s">
        <v>118</v>
      </c>
      <c r="D16" s="82">
        <v>5</v>
      </c>
      <c r="E16" s="88">
        <v>2556</v>
      </c>
      <c r="F16" s="82">
        <v>1.5</v>
      </c>
      <c r="G16" s="88">
        <f>E16*F16</f>
        <v>3834</v>
      </c>
      <c r="H16" s="88">
        <f>E16*0.12</f>
        <v>306.71999999999997</v>
      </c>
      <c r="I16" s="88"/>
      <c r="J16" s="88">
        <f>E16*0.2</f>
        <v>511.20000000000005</v>
      </c>
      <c r="K16" s="88">
        <f>G16+J16+H16+I16</f>
        <v>4651.92</v>
      </c>
      <c r="L16" s="88">
        <f>K16*0.7</f>
        <v>3256.344</v>
      </c>
      <c r="M16" s="88">
        <f>K16*0.8</f>
        <v>3721.536</v>
      </c>
      <c r="N16" s="88">
        <f>K16+L16+M16</f>
        <v>11629.8</v>
      </c>
      <c r="O16" s="88">
        <f>N16*0.33</f>
        <v>3837.834</v>
      </c>
      <c r="P16" s="98">
        <f>N16+O16</f>
        <v>15467.633999999998</v>
      </c>
      <c r="Q16" s="98">
        <f>P16*1.302</f>
        <v>20138.859468</v>
      </c>
      <c r="R16" s="90"/>
      <c r="S16" s="91"/>
    </row>
    <row r="17" spans="1:19" ht="12.75">
      <c r="A17" s="82" t="s">
        <v>121</v>
      </c>
      <c r="B17" s="82">
        <v>1</v>
      </c>
      <c r="C17" s="82" t="s">
        <v>118</v>
      </c>
      <c r="D17" s="82">
        <v>5</v>
      </c>
      <c r="E17" s="88">
        <v>2840</v>
      </c>
      <c r="F17" s="82">
        <v>1.3</v>
      </c>
      <c r="G17" s="88">
        <f>E17*F17</f>
        <v>3692</v>
      </c>
      <c r="H17" s="88"/>
      <c r="I17" s="88"/>
      <c r="J17" s="88">
        <f>E17*0.2</f>
        <v>568</v>
      </c>
      <c r="K17" s="88">
        <f>G17+J17+H17+I17</f>
        <v>4260</v>
      </c>
      <c r="L17" s="88">
        <f>K17*0.7</f>
        <v>2982</v>
      </c>
      <c r="M17" s="88">
        <f>K17*0.8</f>
        <v>3408</v>
      </c>
      <c r="N17" s="88">
        <f>K17+L17+M17</f>
        <v>10650</v>
      </c>
      <c r="O17" s="88">
        <f>N17*0.3</f>
        <v>3195</v>
      </c>
      <c r="P17" s="98">
        <f>N17+O17</f>
        <v>13845</v>
      </c>
      <c r="Q17" s="98">
        <f>P17*1.302</f>
        <v>18026.190000000002</v>
      </c>
      <c r="R17" s="90"/>
      <c r="S17" s="91"/>
    </row>
    <row r="18" spans="1:17" ht="12.75">
      <c r="A18" s="92" t="s">
        <v>11</v>
      </c>
      <c r="B18" s="92">
        <f>SUM(B15:B16)</f>
        <v>2</v>
      </c>
      <c r="C18" s="82"/>
      <c r="D18" s="82"/>
      <c r="E18" s="82"/>
      <c r="F18" s="82"/>
      <c r="G18" s="93">
        <f aca="true" t="shared" si="1" ref="G18:Q18">SUM(G14:G17)</f>
        <v>17186</v>
      </c>
      <c r="H18" s="93">
        <f t="shared" si="1"/>
        <v>306.71999999999997</v>
      </c>
      <c r="I18" s="93">
        <f t="shared" si="1"/>
        <v>0</v>
      </c>
      <c r="J18" s="93">
        <f t="shared" si="1"/>
        <v>2759.2</v>
      </c>
      <c r="K18" s="93">
        <f t="shared" si="1"/>
        <v>20251.92</v>
      </c>
      <c r="L18" s="93">
        <f t="shared" si="1"/>
        <v>14176.344000000001</v>
      </c>
      <c r="M18" s="93">
        <f t="shared" si="1"/>
        <v>16201.536</v>
      </c>
      <c r="N18" s="93">
        <f t="shared" si="1"/>
        <v>50629.8</v>
      </c>
      <c r="O18" s="93">
        <f t="shared" si="1"/>
        <v>17805.834</v>
      </c>
      <c r="P18" s="99">
        <f t="shared" si="1"/>
        <v>68435.63399999999</v>
      </c>
      <c r="Q18" s="99">
        <f t="shared" si="1"/>
        <v>89103.195468</v>
      </c>
    </row>
  </sheetData>
  <mergeCells count="3">
    <mergeCell ref="A2:P2"/>
    <mergeCell ref="A10:P10"/>
    <mergeCell ref="A11:P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alekseeva_ap</dc:creator>
  <cp:keywords/>
  <dc:description/>
  <cp:lastModifiedBy>alekseeva_ap</cp:lastModifiedBy>
  <dcterms:created xsi:type="dcterms:W3CDTF">2016-05-31T05:41:37Z</dcterms:created>
  <dcterms:modified xsi:type="dcterms:W3CDTF">2016-05-31T05:51:00Z</dcterms:modified>
  <cp:category/>
  <cp:version/>
  <cp:contentType/>
  <cp:contentStatus/>
</cp:coreProperties>
</file>